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65" windowWidth="15480" windowHeight="7425" activeTab="0"/>
  </bookViews>
  <sheets>
    <sheet name="Úvodná strana" sheetId="1" r:id="rId1"/>
    <sheet name="Komentár" sheetId="2" r:id="rId2"/>
    <sheet name="T1-Dotácie podľa DZ" sheetId="3" r:id="rId3"/>
    <sheet name="T2-Ostatné dot mimo MŠ SR" sheetId="4" r:id="rId4"/>
    <sheet name="T3-Výnosy" sheetId="5" r:id="rId5"/>
    <sheet name="T4-Výnosy zo školného" sheetId="6" r:id="rId6"/>
    <sheet name="T5 - Analýza nákladov" sheetId="7" r:id="rId7"/>
    <sheet name="T6-Zamestnanci_a_mzdy" sheetId="8" r:id="rId8"/>
    <sheet name="T7_Doktorandi " sheetId="9" r:id="rId9"/>
    <sheet name="T8-Soc_štipendiá" sheetId="10" r:id="rId10"/>
    <sheet name="T9_ŠD " sheetId="11" r:id="rId11"/>
    <sheet name="T10-ŠJ " sheetId="12" r:id="rId12"/>
    <sheet name="T11-Zdroje KV" sheetId="13" r:id="rId13"/>
    <sheet name="T12-KV" sheetId="14" r:id="rId14"/>
    <sheet name="T13-Fondy" sheetId="15" r:id="rId15"/>
    <sheet name="T16 - Štruktúra hotovosti" sheetId="16" r:id="rId16"/>
    <sheet name="T17-Dotácie zo ŠF EU" sheetId="17" r:id="rId17"/>
    <sheet name="T18-Ostatné dotacie z kap MŠ SR" sheetId="18" r:id="rId18"/>
    <sheet name="T19-Štip_ z vlastných " sheetId="19" r:id="rId19"/>
    <sheet name="T20_motivačné štipendiá_nová" sheetId="20" r:id="rId20"/>
    <sheet name="T21-štruktúra_384" sheetId="21" r:id="rId21"/>
    <sheet name="T22_Výnosy_soc_oblasť" sheetId="22" r:id="rId22"/>
    <sheet name="T23_Náklady_soc_oblasť" sheetId="23" r:id="rId23"/>
    <sheet name="T24a_Aktíva_1" sheetId="24" r:id="rId24"/>
    <sheet name="T24b_Aktíva_2" sheetId="25" r:id="rId25"/>
    <sheet name="T25_Pasíva " sheetId="26" r:id="rId26"/>
    <sheet name="T24__Aktíva" sheetId="27" state="hidden" r:id="rId27"/>
  </sheets>
  <externalReferences>
    <externalReference r:id="rId30"/>
    <externalReference r:id="rId31"/>
    <externalReference r:id="rId32"/>
  </externalReferences>
  <definedNames>
    <definedName name="_GoBack" localSheetId="1">'Komentár'!#REF!</definedName>
    <definedName name="aaa" hidden="1">3</definedName>
    <definedName name="denní" localSheetId="6">#REF!</definedName>
    <definedName name="denní" localSheetId="0">#REF!</definedName>
    <definedName name="denní">#REF!</definedName>
    <definedName name="dokpo" localSheetId="6">#REF!</definedName>
    <definedName name="dokpo" localSheetId="0">#REF!</definedName>
    <definedName name="dokpo">#REF!</definedName>
    <definedName name="dokpred" localSheetId="6">#REF!</definedName>
    <definedName name="dokpred" localSheetId="0">#REF!</definedName>
    <definedName name="dokpred">#REF!</definedName>
    <definedName name="druhý" localSheetId="6">#REF!</definedName>
    <definedName name="druhý" localSheetId="0">#REF!</definedName>
    <definedName name="druhý">#REF!</definedName>
    <definedName name="exterdruhý" localSheetId="6">#REF!</definedName>
    <definedName name="exterdruhý" localSheetId="0">#REF!</definedName>
    <definedName name="exterdruhý">#REF!</definedName>
    <definedName name="externeplat" localSheetId="6">#REF!</definedName>
    <definedName name="externeplat" localSheetId="0">#REF!</definedName>
    <definedName name="externeplat">#REF!</definedName>
    <definedName name="exterplat" localSheetId="6">#REF!</definedName>
    <definedName name="exterplat" localSheetId="0">#REF!</definedName>
    <definedName name="exterplat">#REF!</definedName>
    <definedName name="KKS_doc" localSheetId="6">#REF!</definedName>
    <definedName name="KKS_doc" localSheetId="0">#REF!</definedName>
    <definedName name="KKS_doc">#REF!</definedName>
    <definedName name="KKS_ost" localSheetId="6">#REF!</definedName>
    <definedName name="KKS_ost" localSheetId="0">#REF!</definedName>
    <definedName name="KKS_ost">#REF!</definedName>
    <definedName name="KKS_phd" localSheetId="6">#REF!</definedName>
    <definedName name="KKS_phd" localSheetId="0">#REF!</definedName>
    <definedName name="KKS_phd">#REF!</definedName>
    <definedName name="KKS_prof" localSheetId="6">#REF!</definedName>
    <definedName name="KKS_prof" localSheetId="0">#REF!</definedName>
    <definedName name="KKS_prof">#REF!</definedName>
    <definedName name="kmp1" localSheetId="6">#REF!</definedName>
    <definedName name="kmp1" localSheetId="0">#REF!</definedName>
    <definedName name="kmp1">#REF!</definedName>
    <definedName name="kmp2">#REF!</definedName>
    <definedName name="kmt1" localSheetId="6">#REF!</definedName>
    <definedName name="kmt1" localSheetId="0">#REF!</definedName>
    <definedName name="kmt1">#REF!</definedName>
    <definedName name="koef_gm_mzdy" localSheetId="6">#REF!</definedName>
    <definedName name="koef_gm_mzdy" localSheetId="0">#REF!</definedName>
    <definedName name="koef_gm_mzdy">#REF!</definedName>
    <definedName name="koef_kpn" localSheetId="6">#REF!</definedName>
    <definedName name="koef_kpn" localSheetId="0">#REF!</definedName>
    <definedName name="koef_kpn">#REF!</definedName>
    <definedName name="koef_prer_nad_gm_mzdy" localSheetId="6">#REF!</definedName>
    <definedName name="koef_prer_nad_gm_mzdy" localSheetId="0">#REF!</definedName>
    <definedName name="koef_prer_nad_gm_mzdy">#REF!</definedName>
    <definedName name="koef_PV" localSheetId="6">#REF!</definedName>
    <definedName name="koef_PV" localSheetId="0">#REF!</definedName>
    <definedName name="koef_PV">#REF!</definedName>
    <definedName name="koef_udr_kat1" localSheetId="16">#REF!</definedName>
    <definedName name="koef_udr_kat1" localSheetId="6">#REF!</definedName>
    <definedName name="koef_udr_kat1" localSheetId="0">#REF!</definedName>
    <definedName name="koef_udr_kat1">#REF!</definedName>
    <definedName name="koef_udr_kat2" localSheetId="16">#REF!</definedName>
    <definedName name="koef_udr_kat2" localSheetId="6">#REF!</definedName>
    <definedName name="koef_udr_kat2" localSheetId="0">#REF!</definedName>
    <definedName name="koef_udr_kat2">#REF!</definedName>
    <definedName name="koef_udr_kat3" localSheetId="16">#REF!</definedName>
    <definedName name="koef_udr_kat3" localSheetId="6">#REF!</definedName>
    <definedName name="koef_udr_kat3" localSheetId="0">#REF!</definedName>
    <definedName name="koef_udr_kat3">#REF!</definedName>
    <definedName name="koef_VV" localSheetId="6">#REF!</definedName>
    <definedName name="koef_VV" localSheetId="0">#REF!</definedName>
    <definedName name="koef_VV">#REF!</definedName>
    <definedName name="kpn_ca_do" localSheetId="6">#REF!</definedName>
    <definedName name="kpn_ca_do" localSheetId="0">#REF!</definedName>
    <definedName name="kpn_ca_do">#REF!</definedName>
    <definedName name="kpn_ca_nad" localSheetId="6">#REF!</definedName>
    <definedName name="kpn_ca_nad" localSheetId="0">#REF!</definedName>
    <definedName name="kpn_ca_nad">#REF!</definedName>
    <definedName name="kzk" localSheetId="6">#REF!</definedName>
    <definedName name="kzk" localSheetId="0">#REF!</definedName>
    <definedName name="kzk">#REF!</definedName>
    <definedName name="kzspp" localSheetId="6">#REF!</definedName>
    <definedName name="kzspp" localSheetId="0">#REF!</definedName>
    <definedName name="kzspp">#REF!</definedName>
    <definedName name="nefinanc">1</definedName>
    <definedName name="_xlnm.Print_Area" localSheetId="1">'Komentár'!$A$1:$A$187</definedName>
    <definedName name="_xlnm.Print_Area" localSheetId="11">'T10-ŠJ '!$A$1:$D$21</definedName>
    <definedName name="_xlnm.Print_Area" localSheetId="12">'T11-Zdroje KV'!$A$1:$D$20</definedName>
    <definedName name="_xlnm.Print_Area" localSheetId="13">'T12-KV'!$A$1:$I$21</definedName>
    <definedName name="_xlnm.Print_Area" localSheetId="14">'T13-Fondy'!$A$1:$N$18</definedName>
    <definedName name="_xlnm.Print_Area" localSheetId="15">'T16 - Štruktúra hotovosti'!$A$1:$D$22</definedName>
    <definedName name="_xlnm.Print_Area" localSheetId="16">'T17-Dotácie zo ŠF EU'!$A$1:$H$16</definedName>
    <definedName name="_xlnm.Print_Area" localSheetId="17">'T18-Ostatné dotacie z kap MŠ SR'!$A$1:$E$18</definedName>
    <definedName name="_xlnm.Print_Area" localSheetId="18">'T19-Štip_ z vlastných '!$A$1:$F$19</definedName>
    <definedName name="_xlnm.Print_Area" localSheetId="2">'T1-Dotácie podľa DZ'!$A$1:$E$19</definedName>
    <definedName name="_xlnm.Print_Area" localSheetId="19">'T20_motivačné štipendiá_nová'!$A$1:$D$9</definedName>
    <definedName name="_xlnm.Print_Area" localSheetId="20">'T21-štruktúra_384'!$A$1:$M$6</definedName>
    <definedName name="_xlnm.Print_Area" localSheetId="21">'T22_Výnosy_soc_oblasť'!$A$1:$F$43</definedName>
    <definedName name="_xlnm.Print_Area" localSheetId="22">'T23_Náklady_soc_oblasť'!$A$1:$F$41</definedName>
    <definedName name="_xlnm.Print_Area" localSheetId="23">'T24a_Aktíva_1'!$A$1:$G$33</definedName>
    <definedName name="_xlnm.Print_Area" localSheetId="24">'T24b_Aktíva_2'!$A$1:$G$37</definedName>
    <definedName name="_xlnm.Print_Area" localSheetId="25">'T25_Pasíva '!$A$1:$G$49</definedName>
    <definedName name="_xlnm.Print_Area" localSheetId="4">'T3-Výnosy'!$A$1:$H$58</definedName>
    <definedName name="_xlnm.Print_Area" localSheetId="5">'T4-Výnosy zo školného'!$A$1:$D$15</definedName>
    <definedName name="_xlnm.Print_Area" localSheetId="6">'T5 - Analýza nákladov'!$A$1:$H$101</definedName>
    <definedName name="_xlnm.Print_Area" localSheetId="7">'T6-Zamestnanci_a_mzdy'!$A$1:$J$30</definedName>
    <definedName name="_xlnm.Print_Area" localSheetId="8">'T7_Doktorandi '!$A$1:$G$18</definedName>
    <definedName name="_xlnm.Print_Area" localSheetId="9">'T8-Soc_štipendiá'!$A$1:$F$12</definedName>
    <definedName name="_xlnm.Print_Area" localSheetId="10">'T9_ŠD '!$A$1:$F$18</definedName>
    <definedName name="pocet_jedal" localSheetId="16">#REF!</definedName>
    <definedName name="pocet_jedal" localSheetId="6">#REF!</definedName>
    <definedName name="pocet_jedal" localSheetId="0">#REF!</definedName>
    <definedName name="pocet_jedal">#REF!</definedName>
    <definedName name="podiel" localSheetId="6">#REF!</definedName>
    <definedName name="podiel" localSheetId="0">#REF!</definedName>
    <definedName name="podiel">#REF!</definedName>
    <definedName name="poistné" localSheetId="6">#REF!</definedName>
    <definedName name="poistné" localSheetId="0">#REF!</definedName>
    <definedName name="poistné">#REF!</definedName>
    <definedName name="Pp_DrŠ_exist" localSheetId="16">#REF!</definedName>
    <definedName name="Pp_DrŠ_exist" localSheetId="6">#REF!</definedName>
    <definedName name="Pp_DrŠ_exist" localSheetId="0">#REF!</definedName>
    <definedName name="Pp_DrŠ_exist">#REF!</definedName>
    <definedName name="Pp_DrŠ_noví" localSheetId="16">#REF!</definedName>
    <definedName name="Pp_DrŠ_noví" localSheetId="6">#REF!</definedName>
    <definedName name="Pp_DrŠ_noví" localSheetId="0">#REF!</definedName>
    <definedName name="Pp_DrŠ_noví">#REF!</definedName>
    <definedName name="Pp_DrŠ_spolu" localSheetId="16">#REF!</definedName>
    <definedName name="Pp_DrŠ_spolu" localSheetId="6">#REF!</definedName>
    <definedName name="Pp_DrŠ_spolu" localSheetId="0">#REF!</definedName>
    <definedName name="Pp_DrŠ_spolu">#REF!</definedName>
    <definedName name="Pp_klinické_TaS" localSheetId="16">#REF!</definedName>
    <definedName name="Pp_klinické_TaS" localSheetId="6">#REF!</definedName>
    <definedName name="Pp_klinické_TaS" localSheetId="0">#REF!</definedName>
    <definedName name="Pp_klinické_TaS">#REF!</definedName>
    <definedName name="Pp_klinické_TaS_rozpísaný" localSheetId="16">#REF!</definedName>
    <definedName name="Pp_klinické_TaS_rozpísaný" localSheetId="6">#REF!</definedName>
    <definedName name="Pp_klinické_TaS_rozpísaný" localSheetId="0">#REF!</definedName>
    <definedName name="Pp_klinické_TaS_rozpísaný">#REF!</definedName>
    <definedName name="Pp_Rozvoj_BD" localSheetId="6">#REF!</definedName>
    <definedName name="Pp_Rozvoj_BD" localSheetId="0">#REF!</definedName>
    <definedName name="Pp_Rozvoj_BD">#REF!</definedName>
    <definedName name="Pp_Soc_BD" localSheetId="6">#REF!</definedName>
    <definedName name="Pp_Soc_BD" localSheetId="0">#REF!</definedName>
    <definedName name="Pp_Soc_BD">#REF!</definedName>
    <definedName name="Pp_VaT_BD" localSheetId="6">#REF!</definedName>
    <definedName name="Pp_VaT_BD" localSheetId="0">#REF!</definedName>
    <definedName name="Pp_VaT_BD">#REF!</definedName>
    <definedName name="Pp_VaT_mzdy" localSheetId="6">#REF!</definedName>
    <definedName name="Pp_VaT_mzdy" localSheetId="0">#REF!</definedName>
    <definedName name="Pp_VaT_mzdy">#REF!</definedName>
    <definedName name="Pp_VaT_mzdy_rezerva" localSheetId="6">#REF!</definedName>
    <definedName name="Pp_VaT_mzdy_rezerva" localSheetId="0">#REF!</definedName>
    <definedName name="Pp_VaT_mzdy_rezerva">#REF!</definedName>
    <definedName name="Pp_VaT_mzdy_zac_roka" localSheetId="6">#REF!</definedName>
    <definedName name="Pp_VaT_mzdy_zac_roka" localSheetId="0">#REF!</definedName>
    <definedName name="Pp_VaT_mzdy_zac_roka">#REF!</definedName>
    <definedName name="Pp_Vzdel_BD" localSheetId="6">#REF!</definedName>
    <definedName name="Pp_Vzdel_BD" localSheetId="0">#REF!</definedName>
    <definedName name="Pp_Vzdel_BD">#REF!</definedName>
    <definedName name="Pp_Vzdel_mzdy" localSheetId="6">#REF!</definedName>
    <definedName name="Pp_Vzdel_mzdy" localSheetId="0">#REF!</definedName>
    <definedName name="Pp_Vzdel_mzdy">#REF!</definedName>
    <definedName name="Pp_Vzdel_mzdy_kontr" localSheetId="6">#REF!</definedName>
    <definedName name="Pp_Vzdel_mzdy_kontr" localSheetId="0">#REF!</definedName>
    <definedName name="Pp_Vzdel_mzdy_kontr">#REF!</definedName>
    <definedName name="Pp_Vzdel_mzdy_na_prer_modif" localSheetId="16">#REF!</definedName>
    <definedName name="Pp_Vzdel_mzdy_na_prer_modif" localSheetId="6">#REF!</definedName>
    <definedName name="Pp_Vzdel_mzdy_na_prer_modif" localSheetId="0">#REF!</definedName>
    <definedName name="Pp_Vzdel_mzdy_na_prer_modif">#REF!</definedName>
    <definedName name="Pp_Vzdel_mzdy_na_prer_nemodif" localSheetId="16">#REF!</definedName>
    <definedName name="Pp_Vzdel_mzdy_na_prer_nemodif" localSheetId="6">#REF!</definedName>
    <definedName name="Pp_Vzdel_mzdy_na_prer_nemodif" localSheetId="0">#REF!</definedName>
    <definedName name="Pp_Vzdel_mzdy_na_prer_nemodif">#REF!</definedName>
    <definedName name="Pp_Vzdel_mzdy_prevádz" localSheetId="6">#REF!</definedName>
    <definedName name="Pp_Vzdel_mzdy_prevádz" localSheetId="0">#REF!</definedName>
    <definedName name="Pp_Vzdel_mzdy_prevádz">#REF!</definedName>
    <definedName name="Pp_Vzdel_mzdy_rezerva" localSheetId="6">#REF!</definedName>
    <definedName name="Pp_Vzdel_mzdy_rezerva" localSheetId="0">#REF!</definedName>
    <definedName name="Pp_Vzdel_mzdy_rezerva">#REF!</definedName>
    <definedName name="Pp_Vzdel_mzdy_spec" localSheetId="6">#REF!</definedName>
    <definedName name="Pp_Vzdel_mzdy_spec" localSheetId="0">#REF!</definedName>
    <definedName name="Pp_Vzdel_mzdy_spec">#REF!</definedName>
    <definedName name="Pp_Vzdel_mzdy_výkon" localSheetId="6">#REF!</definedName>
    <definedName name="Pp_Vzdel_mzdy_výkon" localSheetId="0">#REF!</definedName>
    <definedName name="Pp_Vzdel_mzdy_výkon">#REF!</definedName>
    <definedName name="Pp_Vzdel_mzdy_výkon_PV" localSheetId="6">#REF!</definedName>
    <definedName name="Pp_Vzdel_mzdy_výkon_PV" localSheetId="0">#REF!</definedName>
    <definedName name="Pp_Vzdel_mzdy_výkon_PV">#REF!</definedName>
    <definedName name="Pp_Vzdel_mzdy_výkon_PV_bez" localSheetId="6">#REF!</definedName>
    <definedName name="Pp_Vzdel_mzdy_výkon_PV_bez" localSheetId="0">#REF!</definedName>
    <definedName name="Pp_Vzdel_mzdy_výkon_PV_bez">#REF!</definedName>
    <definedName name="Pp_Vzdel_mzdy_výkon_PV_um" localSheetId="6">#REF!</definedName>
    <definedName name="Pp_Vzdel_mzdy_výkon_PV_um" localSheetId="0">#REF!</definedName>
    <definedName name="Pp_Vzdel_mzdy_výkon_PV_um">#REF!</definedName>
    <definedName name="Pp_Vzdel_mzdy_výkon_VV" localSheetId="6">#REF!</definedName>
    <definedName name="Pp_Vzdel_mzdy_výkon_VV" localSheetId="0">#REF!</definedName>
    <definedName name="Pp_Vzdel_mzdy_výkon_VV">#REF!</definedName>
    <definedName name="Pp_Vzdel_mzdy_výkon_VV_bez" localSheetId="6">#REF!</definedName>
    <definedName name="Pp_Vzdel_mzdy_výkon_VV_bez" localSheetId="0">#REF!</definedName>
    <definedName name="Pp_Vzdel_mzdy_výkon_VV_bez">#REF!</definedName>
    <definedName name="Pp_Vzdel_mzdy_výkon_VV_um" localSheetId="6">#REF!</definedName>
    <definedName name="Pp_Vzdel_mzdy_výkon_VV_um" localSheetId="0">#REF!</definedName>
    <definedName name="Pp_Vzdel_mzdy_výkon_VV_um">#REF!</definedName>
    <definedName name="Pp_Vzdel_spec_prax" localSheetId="16">#REF!</definedName>
    <definedName name="Pp_Vzdel_spec_prax" localSheetId="6">#REF!</definedName>
    <definedName name="Pp_Vzdel_spec_prax" localSheetId="0">#REF!</definedName>
    <definedName name="Pp_Vzdel_spec_prax">#REF!</definedName>
    <definedName name="Pp_Vzdel_TaS" localSheetId="6">#REF!</definedName>
    <definedName name="Pp_Vzdel_TaS" localSheetId="0">#REF!</definedName>
    <definedName name="Pp_Vzdel_TaS">#REF!</definedName>
    <definedName name="Pp_Vzdel_TaS_rezerva" localSheetId="6">#REF!</definedName>
    <definedName name="Pp_Vzdel_TaS_rezerva" localSheetId="0">#REF!</definedName>
    <definedName name="Pp_Vzdel_TaS_rezerva">#REF!</definedName>
    <definedName name="Pp_Vzdel_TaS_spec" localSheetId="16">#REF!</definedName>
    <definedName name="Pp_Vzdel_TaS_spec" localSheetId="6">#REF!</definedName>
    <definedName name="Pp_Vzdel_TaS_spec" localSheetId="0">#REF!</definedName>
    <definedName name="Pp_Vzdel_TaS_spec">#REF!</definedName>
    <definedName name="Pp_Vzdel_TaS_stav" localSheetId="6">#REF!</definedName>
    <definedName name="Pp_Vzdel_TaS_stav" localSheetId="0">#REF!</definedName>
    <definedName name="Pp_Vzdel_TaS_stav">#REF!</definedName>
    <definedName name="Pp_Vzdel_TaS_výkon" localSheetId="16">#REF!</definedName>
    <definedName name="Pp_Vzdel_TaS_výkon" localSheetId="6">#REF!</definedName>
    <definedName name="Pp_Vzdel_TaS_výkon" localSheetId="0">#REF!</definedName>
    <definedName name="Pp_Vzdel_TaS_výkon">#REF!</definedName>
    <definedName name="Pp_Vzdel_TaS_výkon_PPŠ" localSheetId="16">#REF!</definedName>
    <definedName name="Pp_Vzdel_TaS_výkon_PPŠ" localSheetId="6">#REF!</definedName>
    <definedName name="Pp_Vzdel_TaS_výkon_PPŠ" localSheetId="0">#REF!</definedName>
    <definedName name="Pp_Vzdel_TaS_výkon_PPŠ">#REF!</definedName>
    <definedName name="Pp_Vzdel_TaS_výkon_PPŠ_a_zákl" localSheetId="16">#REF!</definedName>
    <definedName name="Pp_Vzdel_TaS_výkon_PPŠ_a_zákl" localSheetId="6">#REF!</definedName>
    <definedName name="Pp_Vzdel_TaS_výkon_PPŠ_a_zákl" localSheetId="0">#REF!</definedName>
    <definedName name="Pp_Vzdel_TaS_výkon_PPŠ_a_zákl">#REF!</definedName>
    <definedName name="Pp_Vzdel_TaS_výkon_PPŠ_KEN" localSheetId="16">#REF!</definedName>
    <definedName name="Pp_Vzdel_TaS_výkon_PPŠ_KEN" localSheetId="6">#REF!</definedName>
    <definedName name="Pp_Vzdel_TaS_výkon_PPŠ_KEN" localSheetId="0">#REF!</definedName>
    <definedName name="Pp_Vzdel_TaS_výkon_PPŠ_KEN">#REF!</definedName>
    <definedName name="Pp_Vzdel_TaS_zahr_granty" localSheetId="6">#REF!</definedName>
    <definedName name="Pp_Vzdel_TaS_zahr_granty" localSheetId="0">#REF!</definedName>
    <definedName name="Pp_Vzdel_TaS_zahr_granty">#REF!</definedName>
    <definedName name="Pp_Vzdel_TaS_zákl" localSheetId="16">#REF!</definedName>
    <definedName name="Pp_Vzdel_TaS_zákl" localSheetId="6">#REF!</definedName>
    <definedName name="Pp_Vzdel_TaS_zákl" localSheetId="0">#REF!</definedName>
    <definedName name="Pp_Vzdel_TaS_zákl">#REF!</definedName>
    <definedName name="Pr_AV_BD" localSheetId="6">#REF!</definedName>
    <definedName name="Pr_AV_BD" localSheetId="0">#REF!</definedName>
    <definedName name="Pr_AV_BD">#REF!</definedName>
    <definedName name="Pr_IV_BD" localSheetId="6">#REF!</definedName>
    <definedName name="Pr_IV_BD" localSheetId="0">#REF!</definedName>
    <definedName name="Pr_IV_BD">#REF!</definedName>
    <definedName name="Pr_IV_KV" localSheetId="6">#REF!</definedName>
    <definedName name="Pr_IV_KV" localSheetId="0">#REF!</definedName>
    <definedName name="Pr_IV_KV">#REF!</definedName>
    <definedName name="Pr_IV_KV_rezerva" localSheetId="6">#REF!</definedName>
    <definedName name="Pr_IV_KV_rezerva" localSheetId="0">#REF!</definedName>
    <definedName name="Pr_IV_KV_rezerva">#REF!</definedName>
    <definedName name="Pr_KEGA_BD" localSheetId="6">#REF!</definedName>
    <definedName name="Pr_KEGA_BD" localSheetId="0">#REF!</definedName>
    <definedName name="Pr_KEGA_BD">#REF!</definedName>
    <definedName name="Pr_klinické" localSheetId="6">#REF!</definedName>
    <definedName name="Pr_klinické" localSheetId="0">#REF!</definedName>
    <definedName name="Pr_klinické">#REF!</definedName>
    <definedName name="Pr_KŠ" localSheetId="16">#REF!</definedName>
    <definedName name="Pr_KŠ" localSheetId="6">#REF!</definedName>
    <definedName name="Pr_KŠ" localSheetId="0">#REF!</definedName>
    <definedName name="Pr_KŠ">#REF!</definedName>
    <definedName name="Pr_motštip_BD" localSheetId="6">#REF!</definedName>
    <definedName name="Pr_motštip_BD" localSheetId="0">#REF!</definedName>
    <definedName name="Pr_motštip_BD">#REF!</definedName>
    <definedName name="Pr_MVTS_BD" localSheetId="6">#REF!</definedName>
    <definedName name="Pr_MVTS_BD" localSheetId="0">#REF!</definedName>
    <definedName name="Pr_MVTS_BD">#REF!</definedName>
    <definedName name="Pr_socštip_BD" localSheetId="6">#REF!</definedName>
    <definedName name="Pr_socštip_BD" localSheetId="0">#REF!</definedName>
    <definedName name="Pr_socštip_BD">#REF!</definedName>
    <definedName name="Pr_ŠD" localSheetId="16">#REF!</definedName>
    <definedName name="Pr_ŠD" localSheetId="6">#REF!</definedName>
    <definedName name="Pr_ŠD" localSheetId="0">#REF!</definedName>
    <definedName name="Pr_ŠD">#REF!</definedName>
    <definedName name="Pr_ŠDaJKŠPC_BD" localSheetId="6">#REF!</definedName>
    <definedName name="Pr_ŠDaJKŠPC_BD" localSheetId="0">#REF!</definedName>
    <definedName name="Pr_ŠDaJKŠPC_BD">#REF!</definedName>
    <definedName name="Pr_VaT_KV_zac_roka" localSheetId="6">#REF!</definedName>
    <definedName name="Pr_VaT_KV_zac_roka" localSheetId="0">#REF!</definedName>
    <definedName name="Pr_VaT_KV_zac_roka">#REF!</definedName>
    <definedName name="Pr_VaT_TaS" localSheetId="6">#REF!</definedName>
    <definedName name="Pr_VaT_TaS" localSheetId="0">#REF!</definedName>
    <definedName name="Pr_VaT_TaS">#REF!</definedName>
    <definedName name="Pr_VaT_TaS_rezerva" localSheetId="6">#REF!</definedName>
    <definedName name="Pr_VaT_TaS_rezerva" localSheetId="0">#REF!</definedName>
    <definedName name="Pr_VaT_TaS_rezerva">#REF!</definedName>
    <definedName name="Pr_VaT_TaS_zac_roka" localSheetId="6">#REF!</definedName>
    <definedName name="Pr_VaT_TaS_zac_roka" localSheetId="0">#REF!</definedName>
    <definedName name="Pr_VaT_TaS_zac_roka">#REF!</definedName>
    <definedName name="Pr_VEGA_BD" localSheetId="6">#REF!</definedName>
    <definedName name="Pr_VEGA_BD" localSheetId="0">#REF!</definedName>
    <definedName name="Pr_VEGA_BD">#REF!</definedName>
    <definedName name="predmety" localSheetId="6">#REF!</definedName>
    <definedName name="predmety" localSheetId="0">#REF!</definedName>
    <definedName name="predmety">#REF!</definedName>
    <definedName name="prisp_na_1_jedlo" localSheetId="16">#REF!</definedName>
    <definedName name="prisp_na_1_jedlo" localSheetId="6">#REF!</definedName>
    <definedName name="prisp_na_1_jedlo" localSheetId="0">#REF!</definedName>
    <definedName name="prisp_na_1_jedlo">#REF!</definedName>
    <definedName name="prisp_na_ubyt_stud_SD" localSheetId="16">#REF!</definedName>
    <definedName name="prisp_na_ubyt_stud_SD" localSheetId="6">#REF!</definedName>
    <definedName name="prisp_na_ubyt_stud_SD" localSheetId="0">#REF!</definedName>
    <definedName name="prisp_na_ubyt_stud_SD">#REF!</definedName>
    <definedName name="prisp_na_ubyt_stud_ZZ" localSheetId="16">#REF!</definedName>
    <definedName name="prisp_na_ubyt_stud_ZZ" localSheetId="6">#REF!</definedName>
    <definedName name="prisp_na_ubyt_stud_ZZ" localSheetId="0">#REF!</definedName>
    <definedName name="prisp_na_ubyt_stud_ZZ">#REF!</definedName>
    <definedName name="prísp_zákl_prev" localSheetId="6">#REF!</definedName>
    <definedName name="prísp_zákl_prev" localSheetId="0">#REF!</definedName>
    <definedName name="prísp_zákl_prev">#REF!</definedName>
    <definedName name="R_vvs" localSheetId="6">#REF!</definedName>
    <definedName name="R_vvs" localSheetId="0">#REF!</definedName>
    <definedName name="R_vvs">#REF!</definedName>
    <definedName name="R_vvs_BD" localSheetId="6">#REF!</definedName>
    <definedName name="R_vvs_BD" localSheetId="0">#REF!</definedName>
    <definedName name="R_vvs_BD">#REF!</definedName>
    <definedName name="R_vvs_VaT_BD" localSheetId="6">#REF!</definedName>
    <definedName name="R_vvs_VaT_BD" localSheetId="0">#REF!</definedName>
    <definedName name="R_vvs_VaT_BD">#REF!</definedName>
    <definedName name="Sanet" localSheetId="6">#REF!</definedName>
    <definedName name="Sanet" localSheetId="0">#REF!</definedName>
    <definedName name="Sanet">#REF!</definedName>
    <definedName name="SAPBEXrevision" hidden="1">7</definedName>
    <definedName name="SAPBEXsysID" hidden="1">"BS1"</definedName>
    <definedName name="SAPBEXwbID" hidden="1">"3TG3S316PX9BHXMQEBSXSYZZO"</definedName>
    <definedName name="stavba_ucelova" localSheetId="6">#REF!</definedName>
    <definedName name="stavba_ucelova" localSheetId="0">#REF!</definedName>
    <definedName name="stavba_ucelova">#REF!</definedName>
    <definedName name="studenti_vstup" localSheetId="6">#REF!</definedName>
    <definedName name="studenti_vstup" localSheetId="0">#REF!</definedName>
    <definedName name="studenti_vstup">#REF!</definedName>
    <definedName name="sustava" localSheetId="6">#REF!</definedName>
    <definedName name="sustava" localSheetId="0">#REF!</definedName>
    <definedName name="sustava">#REF!</definedName>
    <definedName name="T_1">#REF!</definedName>
    <definedName name="T_25_so_štip_2007">#REF!</definedName>
    <definedName name="T_M">#REF!</definedName>
    <definedName name="T1">#REF!</definedName>
    <definedName name="váha_absDrš" localSheetId="6">#REF!</definedName>
    <definedName name="váha_absDrš" localSheetId="0">#REF!</definedName>
    <definedName name="váha_absDrš">#REF!</definedName>
    <definedName name="váha_DG" localSheetId="6">#REF!</definedName>
    <definedName name="váha_DG" localSheetId="0">#REF!</definedName>
    <definedName name="váha_DG">#REF!</definedName>
    <definedName name="váha_poDs" localSheetId="6">#REF!</definedName>
    <definedName name="váha_poDs" localSheetId="0">#REF!</definedName>
    <definedName name="váha_poDs">#REF!</definedName>
    <definedName name="váha_Pub" localSheetId="6">#REF!</definedName>
    <definedName name="váha_Pub" localSheetId="0">#REF!</definedName>
    <definedName name="váha_Pub">#REF!</definedName>
    <definedName name="váha_ZG" localSheetId="6">#REF!</definedName>
    <definedName name="váha_ZG" localSheetId="0">#REF!</definedName>
    <definedName name="váha_ZG">#REF!</definedName>
    <definedName name="výkon_um" localSheetId="6">#REF!</definedName>
    <definedName name="výkon_um" localSheetId="0">#REF!</definedName>
    <definedName name="výkon_um">#REF!</definedName>
    <definedName name="wd1" localSheetId="8">'[3]vahy'!$B$1</definedName>
    <definedName name="wd1" localSheetId="9">'[3]vahy'!$B$1</definedName>
    <definedName name="wd1">'[3]vahy'!$B$1</definedName>
    <definedName name="wd3" localSheetId="8">'[3]vahy'!$B$3</definedName>
    <definedName name="wd3" localSheetId="9">'[3]vahy'!$B$3</definedName>
    <definedName name="wd3">'[3]vahy'!$B$3</definedName>
    <definedName name="we1" localSheetId="8">'[3]vahy'!$B$2</definedName>
    <definedName name="we1" localSheetId="9">'[3]vahy'!$B$2</definedName>
    <definedName name="we1">'[3]vahy'!$B$2</definedName>
    <definedName name="we3" localSheetId="8">'[3]vahy'!$B$4</definedName>
    <definedName name="we3" localSheetId="9">'[3]vahy'!$B$4</definedName>
    <definedName name="we3">'[3]vahy'!$B$4</definedName>
    <definedName name="x">#REF!</definedName>
    <definedName name="xxx" hidden="1">"3TGMUFSSIAIMK2KTNC9DELQD0"</definedName>
    <definedName name="zakl_prisp_na_prev_SD" localSheetId="16">#REF!</definedName>
    <definedName name="zakl_prisp_na_prev_SD" localSheetId="6">#REF!</definedName>
    <definedName name="zakl_prisp_na_prev_SD" localSheetId="0">#REF!</definedName>
    <definedName name="zakl_prisp_na_prev_SD">#REF!</definedName>
    <definedName name="záloha" localSheetId="16">#REF!</definedName>
    <definedName name="záloha" localSheetId="6">#REF!</definedName>
    <definedName name="záloha" localSheetId="0">#REF!</definedName>
    <definedName name="záloha">#REF!</definedName>
  </definedNames>
  <calcPr fullCalcOnLoad="1"/>
</workbook>
</file>

<file path=xl/sharedStrings.xml><?xml version="1.0" encoding="utf-8"?>
<sst xmlns="http://schemas.openxmlformats.org/spreadsheetml/2006/main" count="1361" uniqueCount="994">
  <si>
    <t>Výsledok hospodárenia za účtovné obdobie       r. 060 -(r.062+068+072+074+101)</t>
  </si>
  <si>
    <t>B. Cudzie zdroje                                             r.075+079+087+097</t>
  </si>
  <si>
    <t>Rezervy                                                                r.076 až 078</t>
  </si>
  <si>
    <t>Dlhodobé  záväzky                                               r.080 až 086</t>
  </si>
  <si>
    <t>Krátkodobé záväzky                                            r.088 až 096</t>
  </si>
  <si>
    <t>Ostatné záväzky  (379 + 373 AÚ +474 AÚ + 479 AÚ)</t>
  </si>
  <si>
    <t>Bankové výpomoci a pôžičky                            r.098 až 100</t>
  </si>
  <si>
    <t>Prijaté krátkodobé finančné výpomoci   (241 + 249)</t>
  </si>
  <si>
    <t>C. ČASOVÉ ROZLÍŠENIE SPOLU                         r. 102 + 103</t>
  </si>
  <si>
    <t>Výnosy budúcich období         (384)</t>
  </si>
  <si>
    <r>
      <t xml:space="preserve">VLASTNÉ ZDROJE A CUDZIE ZDROJE SPOLU </t>
    </r>
    <r>
      <rPr>
        <b/>
        <sz val="11"/>
        <rFont val="Times New Roman"/>
        <family val="1"/>
      </rPr>
      <t>r.061+074+101</t>
    </r>
  </si>
  <si>
    <t>Zvyšok prijatej kapitálovej dotácie zo štátneho rozpočtu používanej na kompenzáciu odpisov majetku z nej obstaraného</t>
  </si>
  <si>
    <r>
      <t>Priemerné náklady  na jedlo študenta v Eur [</t>
    </r>
    <r>
      <rPr>
        <sz val="12"/>
        <rFont val="Times New Roman"/>
        <family val="1"/>
      </rPr>
      <t>R10</t>
    </r>
    <r>
      <rPr>
        <sz val="12"/>
        <rFont val="Times New Roman"/>
        <family val="1"/>
      </rPr>
      <t>/R13]</t>
    </r>
  </si>
  <si>
    <t>Rozdiel 2013-2012</t>
  </si>
  <si>
    <t xml:space="preserve">Rozdiel 2013-2012 </t>
  </si>
  <si>
    <t>Tabuľka č. 6: Zamestnanci a náklady na mzdy verejnej vysokej školy v roku 2013</t>
  </si>
  <si>
    <t>Priemerný evidenčný prepočítaný počet zamestnancov za rok 2013</t>
  </si>
  <si>
    <t xml:space="preserve">Nevyčerpaná účelová dotácia (+) / nedoplatok účelovej dotácie (-) za rok 2012 </t>
  </si>
  <si>
    <r>
      <t>na miestach nepridelených MŠVVaŠ do 31.8.2012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color indexed="10"/>
        <rFont val="Times New Roman"/>
        <family val="1"/>
      </rPr>
      <t>okrem kódov 10 a 11</t>
    </r>
  </si>
  <si>
    <r>
      <t>na miestach nepridelených MŠVVaŠ po 1.9.2012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color indexed="10"/>
        <rFont val="Times New Roman"/>
        <family val="1"/>
      </rPr>
      <t>okrem kódov 10 a 11</t>
    </r>
  </si>
  <si>
    <r>
      <t xml:space="preserve">  - náklady na štipendiá interných doktorandov pred dizertačnou skúškou 
(v zmysle § 54 ods. 18 písm. a) zákona </t>
    </r>
    <r>
      <rPr>
        <u val="single"/>
        <sz val="12"/>
        <color indexed="8"/>
        <rFont val="Times New Roman"/>
        <family val="1"/>
      </rPr>
      <t>spolu</t>
    </r>
    <r>
      <rPr>
        <sz val="12"/>
        <color indexed="8"/>
        <rFont val="Times New Roman"/>
        <family val="1"/>
      </rPr>
      <t xml:space="preserve"> (SUM(R3:R4))</t>
    </r>
  </si>
  <si>
    <r>
      <t xml:space="preserve">  - náklady na štipendiá interných doktorandov po dizertačnej skúške 
(v zmysle § 54 ods. 18 písm. b) zákona</t>
    </r>
    <r>
      <rPr>
        <u val="single"/>
        <sz val="12"/>
        <color indexed="8"/>
        <rFont val="Times New Roman"/>
        <family val="1"/>
      </rPr>
      <t xml:space="preserve"> spolu</t>
    </r>
    <r>
      <rPr>
        <sz val="12"/>
        <color indexed="8"/>
        <rFont val="Times New Roman"/>
        <family val="1"/>
      </rPr>
      <t xml:space="preserve"> (SUM(R6:R7))</t>
    </r>
  </si>
  <si>
    <t xml:space="preserve">  - poskytnuté jednorázovo</t>
  </si>
  <si>
    <r>
      <t>Zdroje na obstaranie a technické zhodnotenie majetku  z fondu reprodukcie</t>
    </r>
    <r>
      <rPr>
        <sz val="12"/>
        <rFont val="Times New Roman"/>
        <family val="1"/>
      </rPr>
      <t xml:space="preserve"> [R1+R2]</t>
    </r>
  </si>
  <si>
    <t>- nákup softvéru</t>
  </si>
  <si>
    <t>Výdavky na obstaranie a technické zhodnotenie dlhobého majetku spolu [R1+SUM(R3:R4)+SUM(R10:R14)]</t>
  </si>
  <si>
    <t>- náklady študentských domovov (bez zmluvných zariadení)- mzdy a odvody</t>
  </si>
  <si>
    <t>- náklady študentských domovov  (bez zmluvných zariadení) - ostatné</t>
  </si>
  <si>
    <t>- študentské jedálne</t>
  </si>
  <si>
    <t>- ostatný predaný tovar</t>
  </si>
  <si>
    <t xml:space="preserve">Odborní zamestnanci </t>
  </si>
  <si>
    <t>Prevádzkoví zamestnanci okrem zamestnancov študentských domovov a jedální</t>
  </si>
  <si>
    <t>Zamestnanci študentských domovov</t>
  </si>
  <si>
    <t>Zamestnanci študentských jedální</t>
  </si>
  <si>
    <t>- na oblasť IT</t>
  </si>
  <si>
    <r>
      <t xml:space="preserve">- na sociálnu podporu </t>
    </r>
    <r>
      <rPr>
        <sz val="12"/>
        <rFont val="Times New Roman"/>
        <family val="1"/>
      </rPr>
      <t>[R12+R13]</t>
    </r>
  </si>
  <si>
    <t xml:space="preserve">Výdavky na sociálne štipendiá (§ 96 zákona) za kalendárny rok </t>
  </si>
  <si>
    <t>z EÚ</t>
  </si>
  <si>
    <r>
      <t>Dotácie z rozpočtov obcí a z rozpočtov vyšších územných celkov</t>
    </r>
    <r>
      <rPr>
        <sz val="12"/>
        <rFont val="Times New Roman"/>
        <family val="1"/>
      </rPr>
      <t xml:space="preserve"> [SUM(R2a:R2...)]</t>
    </r>
  </si>
  <si>
    <t>Prostriedky zo zahraničných projektov na budúce aktivity</t>
  </si>
  <si>
    <t>Ostatné</t>
  </si>
  <si>
    <t xml:space="preserve"> - tvorba sociálneho fondu  (účet 527 001)</t>
  </si>
  <si>
    <r>
      <t>Zdroje na obstaranie a technické zhodnotenie dlhodobého majetku spolu</t>
    </r>
    <r>
      <rPr>
        <sz val="12"/>
        <rFont val="Times New Roman"/>
        <family val="1"/>
      </rPr>
      <t xml:space="preserve"> [SUM(R9:R13)]</t>
    </r>
  </si>
  <si>
    <t>- z ubytovania študentov (účet 602 001)</t>
  </si>
  <si>
    <t>- zo stravných lístkov študentov a doktorandov (účet 602 009)</t>
  </si>
  <si>
    <t>- z ubytovania a stravovania iných fyzických osôb (účet 602 008 a 602 010)</t>
  </si>
  <si>
    <t>- drobný nehmotný majetok  (účet 518 014)</t>
  </si>
  <si>
    <t>- používanie plavárne (účet 518 019)</t>
  </si>
  <si>
    <t>- z dotačného účtu  (účet 644 001)</t>
  </si>
  <si>
    <t>- z ostatných účtov  (účet 644 002)</t>
  </si>
  <si>
    <t>- ďalšie vzdelávanie  (účet 649 007)</t>
  </si>
  <si>
    <r>
      <t>Nevyčerpaná dotácia (+) / nedoplatok dotácie (-) na motivačné štipendiá</t>
    </r>
    <r>
      <rPr>
        <b/>
        <sz val="12"/>
        <rFont val="Times New Roman"/>
        <family val="1"/>
      </rPr>
      <t xml:space="preserve"> k 31. 12. predchádzajúceho kalendárneho roka</t>
    </r>
    <r>
      <rPr>
        <sz val="12"/>
        <rFont val="Times New Roman"/>
        <family val="1"/>
      </rPr>
      <t xml:space="preserve">     </t>
    </r>
    <r>
      <rPr>
        <b/>
        <sz val="12"/>
        <rFont val="Times New Roman"/>
        <family val="1"/>
      </rPr>
      <t xml:space="preserve">     </t>
    </r>
  </si>
  <si>
    <r>
      <t>Výdavky na motivačné štipendiá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v kalendárnom roku </t>
    </r>
  </si>
  <si>
    <r>
      <t xml:space="preserve">Tabuľka č. 21: Štruktúra účtu 384 </t>
    </r>
    <r>
      <rPr>
        <b/>
        <i/>
        <sz val="14"/>
        <rFont val="Times New Roman"/>
        <family val="1"/>
      </rPr>
      <t xml:space="preserve">- </t>
    </r>
    <r>
      <rPr>
        <b/>
        <sz val="14"/>
        <rFont val="Times New Roman"/>
        <family val="1"/>
      </rPr>
      <t>výnosy budúcich období</t>
    </r>
    <r>
      <rPr>
        <b/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v rokoch 2012 a 2013 </t>
    </r>
  </si>
  <si>
    <t xml:space="preserve">Stav k 31. 12. 2013  </t>
  </si>
  <si>
    <t xml:space="preserve">Tabuľka č. 22: Výnosy verejnej vysokej školy v roku 2013 v oblasti sociálnej podpory študentov </t>
  </si>
  <si>
    <t xml:space="preserve">Tabuľka č .23:  Náklady verejnej vysokej školy  v roku 2013 v oblasti sociálnej podpory študentov </t>
  </si>
  <si>
    <t>Náklady
hlavnej činnosti
2013</t>
  </si>
  <si>
    <t xml:space="preserve">Tabuľka č. 25: Súvaha k 31.12. 2013 - Strana pasív </t>
  </si>
  <si>
    <t xml:space="preserve">Tabuľka č. 24b: Súvaha k 31. 12. 2013 - Strana aktív 2. časť </t>
  </si>
  <si>
    <t>Tabuľka č. 24a: Súvaha k 31. 12. 2013 - Strana aktív 1. časť</t>
  </si>
  <si>
    <t xml:space="preserve"> - ostatné zákonné sociálne náklady (účet 527 099)</t>
  </si>
  <si>
    <t xml:space="preserve"> - bankové poplatky (účet 549 002)</t>
  </si>
  <si>
    <t xml:space="preserve"> - úhrada výnosov z úrokov na dotačnom účte (účet 549 003)</t>
  </si>
  <si>
    <t xml:space="preserve"> - štipendiá z vlastných zdrojov - prospechové (549 007)</t>
  </si>
  <si>
    <t xml:space="preserve"> - iné analyticky sledované náklady (účet 549 005-006, 549 008-012)</t>
  </si>
  <si>
    <t xml:space="preserve"> - Podprogram 06K 11</t>
  </si>
  <si>
    <t>Tržby z predaja cenných papierov a podielov (účet 653)</t>
  </si>
  <si>
    <t>Výnosy z nájmu majetku  (účet 658)</t>
  </si>
  <si>
    <t>Výnosy z dlhodobého finančného majetku (účet 652)</t>
  </si>
  <si>
    <t>Prijaté príspevky od iných organizácií (účet 662)</t>
  </si>
  <si>
    <t>Vnútroorganizačné prevody výnosov (účtová skupina 67)</t>
  </si>
  <si>
    <t>Prevádzkové dotácie (účet 691)</t>
  </si>
  <si>
    <t xml:space="preserve">   - Prvok 077 12 05</t>
  </si>
  <si>
    <t>- Podprogram 077 13</t>
  </si>
  <si>
    <t xml:space="preserve">   - Prvok 077 15 01</t>
  </si>
  <si>
    <t xml:space="preserve">   - Prvok 077 15 02</t>
  </si>
  <si>
    <t xml:space="preserve">   - Prvok 077 15 03</t>
  </si>
  <si>
    <t xml:space="preserve"> </t>
  </si>
  <si>
    <r>
      <t xml:space="preserve">Spolu </t>
    </r>
    <r>
      <rPr>
        <sz val="12"/>
        <rFont val="Times New Roman"/>
        <family val="1"/>
      </rPr>
      <t>[R1+R6+SUM(R11:R16)+R19+R20+SUM(R34:R39)+SUM(R44:49)]</t>
    </r>
  </si>
  <si>
    <t>- zúčtovanie dotácie zo ŠR na DN a HM vo výške odpisov</t>
  </si>
  <si>
    <t xml:space="preserve">- náklady na tvorbu rezervného fondu (účet 556 100) </t>
  </si>
  <si>
    <t xml:space="preserve">- náklady na tvorbu štipendijného fondu (účet 556 200) </t>
  </si>
  <si>
    <r>
      <t>Tvorba fondu reprodukcie v kalendárnom roku spolu</t>
    </r>
    <r>
      <rPr>
        <sz val="12"/>
        <rFont val="Times New Roman"/>
        <family val="1"/>
      </rPr>
      <t xml:space="preserve"> [SUM(R3:R8)] </t>
    </r>
  </si>
  <si>
    <t>- zamestnanci zaradení na ostatných pracoviskách</t>
  </si>
  <si>
    <t>- bežný účet okrem účtov uvedených v 
  R6:R8</t>
  </si>
  <si>
    <t>- devízové účty</t>
  </si>
  <si>
    <t>- účet štipendijného fondu</t>
  </si>
  <si>
    <t>- účet podnikateľskej činnosti</t>
  </si>
  <si>
    <t>- účet sociálneho fondu</t>
  </si>
  <si>
    <t>- účet fondu reprodukcie</t>
  </si>
  <si>
    <t>- bežný účet - zábezpeka</t>
  </si>
  <si>
    <t xml:space="preserve">Výnosy z použitia fondov (účet 656) [SUM(R40:R43)]  </t>
  </si>
  <si>
    <r>
      <t>- fondu reprodukcie (účet 656 400)</t>
    </r>
    <r>
      <rPr>
        <vertAlign val="superscript"/>
        <sz val="12"/>
        <rFont val="Times New Roman"/>
        <family val="1"/>
      </rPr>
      <t xml:space="preserve"> </t>
    </r>
  </si>
  <si>
    <t>- ostatné bankové účty v Štátnej pokladnici 
  mimo účtov uvedených v R2:R14</t>
  </si>
  <si>
    <t xml:space="preserve">Čerpanie ostatných zdrojov prostredníctvom fondu reprodukcie </t>
  </si>
  <si>
    <t>Zákonné sociálne poistenie (účet 524)</t>
  </si>
  <si>
    <t>Zúčtovanie zákonných opravných položiek (účet 659)</t>
  </si>
  <si>
    <t>Daň z nehnuteľnosti (účet 532)</t>
  </si>
  <si>
    <t>Nákup dopravných prostriedkov všetkých druhov</t>
  </si>
  <si>
    <t>Prípravná a projektová dokumentácia</t>
  </si>
  <si>
    <t>Rekonštrukcia a modernizácia strojov a zariadení</t>
  </si>
  <si>
    <t>Počet zamestnancov spolu</t>
  </si>
  <si>
    <t>D=A+C</t>
  </si>
  <si>
    <t>H=E+G</t>
  </si>
  <si>
    <t>- zamestnanci zaradení na dekanátoch</t>
  </si>
  <si>
    <t>Počet študentov poberajúcich sociálne štipendium</t>
  </si>
  <si>
    <t>- zostatok nevyčerpanej dotácie (+)/ nedoplatok dotácie (-) z predchádzajúcich rokov [R6_SB=R8_SA]</t>
  </si>
  <si>
    <t>- dotačný účet</t>
  </si>
  <si>
    <t>- zostatkový účet</t>
  </si>
  <si>
    <t>- distribučný účet</t>
  </si>
  <si>
    <t>spolufinanco-
vanie zo ŠR</t>
  </si>
  <si>
    <t xml:space="preserve">Počet študentov  poberajúcich štipendium </t>
  </si>
  <si>
    <t>Počet študentov  poberajúcich štipendium</t>
  </si>
  <si>
    <r>
      <t xml:space="preserve">Stav fondu k 1.1. kalendárneho roku </t>
    </r>
    <r>
      <rPr>
        <sz val="12"/>
        <rFont val="Times New Roman"/>
        <family val="1"/>
      </rPr>
      <t>[R1_SB = R12_SA ...]</t>
    </r>
  </si>
  <si>
    <t>Čerpanie fondu k 31. 12. kalendárneho roku</t>
  </si>
  <si>
    <t>Spolu</t>
  </si>
  <si>
    <t>Dotácia / program</t>
  </si>
  <si>
    <t>Číslo riadku</t>
  </si>
  <si>
    <t>Dotácia spolu</t>
  </si>
  <si>
    <t>Stav fondu reprodukcie k 1.1.</t>
  </si>
  <si>
    <r>
      <t>Ostatné služby (účet 518)</t>
    </r>
    <r>
      <rPr>
        <sz val="12"/>
        <rFont val="Times New Roman"/>
        <family val="1"/>
      </rPr>
      <t xml:space="preserve"> [SUM(R40:R54)]</t>
    </r>
  </si>
  <si>
    <r>
      <t>Mzdové náklady (účet 521)</t>
    </r>
    <r>
      <rPr>
        <sz val="12"/>
        <rFont val="Times New Roman"/>
        <family val="1"/>
      </rPr>
      <t xml:space="preserve">  [SUM(R56:R57)]</t>
    </r>
  </si>
  <si>
    <t xml:space="preserve">- účelová dotácia v danom kalendárnom roku </t>
  </si>
  <si>
    <t>Dotácie spolu</t>
  </si>
  <si>
    <t>Hospodárenie Trenčianskej univerzity A. Dubčeka v Trenčíne za rok 2013</t>
  </si>
  <si>
    <t>1. ÚVOD</t>
  </si>
  <si>
    <t xml:space="preserve">                                                       (TnUAD)</t>
  </si>
  <si>
    <t xml:space="preserve">     Sídlo účtovnej jednotky:        Študentská 2, 911 50 Trenčín</t>
  </si>
  <si>
    <t xml:space="preserve">     Dátum zriadenia:                    01.07.1997</t>
  </si>
  <si>
    <t xml:space="preserve">     TnUAD bola zriadená zákonom č. 155/1997 Z. z. ako verejná vysoká škola.</t>
  </si>
  <si>
    <t>2. KOMENTÁR K SÚVAHE</t>
  </si>
  <si>
    <t>2.1 Aktíva</t>
  </si>
  <si>
    <t>2.2 Pasíva</t>
  </si>
  <si>
    <t>3. KOMENTÁR K VÝKAZU ZISKOV A STRÁT</t>
  </si>
  <si>
    <t xml:space="preserve">        hlavná činnosť ...................................................................................   10 915 tis. €</t>
  </si>
  <si>
    <t xml:space="preserve">        podnikateľská činnosť .......................................................................         153 tis. €</t>
  </si>
  <si>
    <t xml:space="preserve">        hlavná činnosť ....................................................................................  10 940 tis. €</t>
  </si>
  <si>
    <t xml:space="preserve">        podnikateľská činnosť ........................................................................        118 tis. €</t>
  </si>
  <si>
    <t>3.2. Vybrané položky výnosov</t>
  </si>
  <si>
    <t xml:space="preserve">        dotácie na prevádzku .......................................  9 412 tis. € /85,04 % podiel na výnosoch/</t>
  </si>
  <si>
    <t xml:space="preserve">        ostat.-popl.spoj. so štúdiom, kurzy, semináre..  1 312 tis. € /11,85 % podiel na výnosoch/</t>
  </si>
  <si>
    <t>3.3. Vybrané položky nákladov</t>
  </si>
  <si>
    <t xml:space="preserve">        spotreba materiálu ..................................................     413 tis. € /3,73 % z celk. nákladov/</t>
  </si>
  <si>
    <t xml:space="preserve">        spotreba energie .....................................................     401 tis. € /3,63 % z celk. nákladov/</t>
  </si>
  <si>
    <t xml:space="preserve">        ostatné služby-telefóny, poštovné, prenájmy ........   1 007 tis. € /9,11 % z celk. nákladov/</t>
  </si>
  <si>
    <t xml:space="preserve">        mzdové náklady ......................................................   4 317 tis. € /39,04 % z celk. náklad./</t>
  </si>
  <si>
    <t xml:space="preserve">        zákonné soc. a zdrav. poist. ....................................   1 492 tis. € /13,49 % z celk. náklad./</t>
  </si>
  <si>
    <t xml:space="preserve">        zák. soc. náklady-tvorba SF, príspev. na stravu zam.</t>
  </si>
  <si>
    <t xml:space="preserve">        odstupné ...................................................................   273 tis. € /2,47 % z celk. nákladov/</t>
  </si>
  <si>
    <t xml:space="preserve">        ostatné náklady-štip. dokt. poist. mobilita štud........   503 tis. € /4,55 % z celk. nákladov/</t>
  </si>
  <si>
    <t xml:space="preserve">        odpisy majetku ......................................................... 1 560 tis. € /14,11 % z celk. náklad./</t>
  </si>
  <si>
    <t xml:space="preserve">        tvorba fondov-sociálne a motivačné štipendiá .........    662 tis. € /5,99 % z celk. nákladov/ </t>
  </si>
  <si>
    <t xml:space="preserve">3.4. Hospodársky výsledok  </t>
  </si>
  <si>
    <t>- 2 -</t>
  </si>
  <si>
    <t>4. Rozdelenie hospodárskeho výsledku</t>
  </si>
  <si>
    <t>- 3 -</t>
  </si>
  <si>
    <t>- 4 -</t>
  </si>
  <si>
    <r>
      <t xml:space="preserve">     </t>
    </r>
    <r>
      <rPr>
        <sz val="12"/>
        <rFont val="Calibri"/>
        <family val="2"/>
      </rPr>
      <t xml:space="preserve">Názov účtovnej jednotky:     Trenčianska univerzita  Alexandra Dubčeka v Trenčíne </t>
    </r>
  </si>
  <si>
    <r>
      <t xml:space="preserve"> 3.1. </t>
    </r>
    <r>
      <rPr>
        <b/>
        <sz val="12"/>
        <rFont val="Calibri"/>
        <family val="2"/>
      </rPr>
      <t xml:space="preserve">Celkové výnosy </t>
    </r>
    <r>
      <rPr>
        <sz val="12"/>
        <rFont val="Calibri"/>
        <family val="2"/>
      </rPr>
      <t>univerzity  k  31.12.2013 dosiahli hodnotu .............   11 068 tis. €, z toho</t>
    </r>
  </si>
  <si>
    <r>
      <t xml:space="preserve">        </t>
    </r>
    <r>
      <rPr>
        <b/>
        <sz val="12"/>
        <rFont val="Calibri"/>
        <family val="2"/>
      </rPr>
      <t xml:space="preserve">Celkové náklady </t>
    </r>
    <r>
      <rPr>
        <sz val="12"/>
        <rFont val="Calibri"/>
        <family val="2"/>
      </rPr>
      <t>univerzity  k  31.12.2013 dosiahli hodnotu ............  11 058 tis. €, z toho</t>
    </r>
  </si>
  <si>
    <r>
      <t xml:space="preserve">        služby-ubyt., strav.lístky, ref. prev.nákl.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..........      306 tis. € /  2,76 % podiel na výnosoch/</t>
    </r>
  </si>
  <si>
    <r>
      <t>5. Tabuľková časť</t>
    </r>
    <r>
      <rPr>
        <sz val="11"/>
        <rFont val="Calibri"/>
        <family val="2"/>
      </rPr>
      <t xml:space="preserve">  </t>
    </r>
  </si>
  <si>
    <t xml:space="preserve">Bežná dotácia na úlohy budúcich období </t>
  </si>
  <si>
    <t>Čerpanie z úveru</t>
  </si>
  <si>
    <t>Celkové výdavky na obstaranie a technické zhodnotenie dlhodobého majetku</t>
  </si>
  <si>
    <t>Počet zamestnancov platených z prostriedkov štátneho rozpočtu</t>
  </si>
  <si>
    <t>Počet zamestnancov platených z iných zdrojov</t>
  </si>
  <si>
    <t xml:space="preserve">Kategória zamestnancov
</t>
  </si>
  <si>
    <t xml:space="preserve">- vysokoškolskí učitelia s funkčným zaradením "profesor" </t>
  </si>
  <si>
    <t>- vysokoškolskí učitelia s funkčným zaradením "docent"</t>
  </si>
  <si>
    <t>- vysokoškolskí učitelia s funkčným zaradením "odborný asistent"</t>
  </si>
  <si>
    <t>- vysokoškolskí učitelia s funkčným zaradením "asistent"</t>
  </si>
  <si>
    <t>- vysokoškolskí učitelia s funkčným zaradením "lektor"</t>
  </si>
  <si>
    <t>- zamestnanci zaradení na rektorátoch</t>
  </si>
  <si>
    <t xml:space="preserve">- rezervného fondu (účet 656 100) </t>
  </si>
  <si>
    <t xml:space="preserve">    - dohody o brigádnickej práci študentov (účet 521 011)</t>
  </si>
  <si>
    <t>4a</t>
  </si>
  <si>
    <t>- Náklady účtovnej skupiny 54 okrem nákladov účtu 549 (účtovné skupiny 541 až 548)</t>
  </si>
  <si>
    <t xml:space="preserve">Základ pre prídel do štipendijného fondu </t>
  </si>
  <si>
    <t>Nákup strojov, prístrojov, zariadení, techniky a náradia [SUM(R5:R9)]</t>
  </si>
  <si>
    <r>
      <t>Nevyčerpaná dotácia (+) / nedoplatok dotácie (-) k 31. 12. bežného roka</t>
    </r>
    <r>
      <rPr>
        <sz val="12"/>
        <rFont val="Times New Roman"/>
        <family val="1"/>
      </rPr>
      <t xml:space="preserve"> [R4+R5-R1]          </t>
    </r>
    <r>
      <rPr>
        <b/>
        <sz val="12"/>
        <rFont val="Times New Roman"/>
        <family val="1"/>
      </rPr>
      <t xml:space="preserve">               </t>
    </r>
  </si>
  <si>
    <r>
      <t xml:space="preserve">Priemerné štipendium na 1 študenta na mesiac </t>
    </r>
    <r>
      <rPr>
        <sz val="12"/>
        <rFont val="Times New Roman"/>
        <family val="1"/>
      </rPr>
      <t xml:space="preserve"> [R1_SA/R2_SB resp. R1_SC/R2_SD] </t>
    </r>
  </si>
  <si>
    <r>
      <t xml:space="preserve">Výnos z dotácie zo štátneho rozpočtu na študentské jedálne spolu </t>
    </r>
    <r>
      <rPr>
        <sz val="12"/>
        <rFont val="Times New Roman"/>
        <family val="1"/>
      </rPr>
      <t>[R6+R7-R8]</t>
    </r>
  </si>
  <si>
    <r>
      <t xml:space="preserve">Tržby za vlastné výrobky (účet 601) </t>
    </r>
    <r>
      <rPr>
        <sz val="12"/>
        <rFont val="Times New Roman"/>
        <family val="1"/>
      </rPr>
      <t>[SUM(R2:R5)]</t>
    </r>
  </si>
  <si>
    <t>Výnosy z krátkodobého finančného majetku  (účet 655)</t>
  </si>
  <si>
    <t>Zdroje na obstaranie a technické zhodnotenie dlhodobého majetku z úverov</t>
  </si>
  <si>
    <t xml:space="preserve">Dotácia na kapitálové výdavky zo štátneho rozpočtu </t>
  </si>
  <si>
    <r>
      <t>Ostatné domáce príjmy s charakterom dotácie</t>
    </r>
    <r>
      <rPr>
        <sz val="12"/>
        <rFont val="Times New Roman"/>
        <family val="1"/>
      </rPr>
      <t xml:space="preserve"> [SUM(R3a:R3...)]</t>
    </r>
  </si>
  <si>
    <t xml:space="preserve">Verejná vysoká škola bola zriadená za účelom vzdelávania, čo umožňuje študentom získať   a uplatňovať spôsobilosť excelentne riešiť a formovať ekonomický a sociálny rozvoj v regionálnom, národnom a medzinárodnom rámci najmä v oblastiach priemyselných technológii, kvality produkcie špeciálnej techniky, sociálno-ekonomických vzťahov, zdravotníckych a ošetrovateľ.  služieb. TnUAD v zmysle zákona o vysokých školách patrí do skupiny účtovných jednotiek, ktoré nie sú založené alebo zriadené za účelom podnikania.  Právny základ vedenia účtovníctva je upravený zákonom č. 431/2002 Z.Z. o účtovníctve v znení neskorších predpisov, ako aj opatrením MF SR č. MF/24342/2007-74 v znení neskorších zmien. Vysoká škola TnUAD sa riadila metodickým usmernením  MŠVVaŠ SR k analytickému členeniu pri vedení účtovníctva verejnej vysokej školy. </t>
  </si>
  <si>
    <t>Účtovníctvo bolo spracovávané s využitím výpočtovej techniky a programového vybavenia na vedenie účtovníctva SAP – SOFIA. Ročná účtovná závierka za obdobie od 01.01.2013 do 31.12.2013 nebola overená nezávislým auditorom.</t>
  </si>
  <si>
    <r>
      <t>Obežný majetok</t>
    </r>
    <r>
      <rPr>
        <sz val="12"/>
        <rFont val="Calibri"/>
        <family val="2"/>
      </rPr>
      <t xml:space="preserve"> 4 646 tis. € tvorí finančný majetok, t.j. finančné účty a pokladňa 98,88 %. Zvyšnú časť obežného majetku tvoria zásoby materiálu, pohľadávky z obchodného styku, daňové pohľadávky a náklady budúcich období vo výške 52 tis. €, čo je 1,12 %. V porovnaní s rokom 2012 klesol obežný majetok o 371 tis.</t>
    </r>
    <r>
      <rPr>
        <sz val="12"/>
        <rFont val="Calibri"/>
        <family val="2"/>
      </rPr>
      <t>€</t>
    </r>
    <r>
      <rPr>
        <sz val="11"/>
        <rFont val="Calibri"/>
        <family val="2"/>
      </rPr>
      <t xml:space="preserve">  /pokles  o 7,98 %/.</t>
    </r>
  </si>
  <si>
    <r>
      <t xml:space="preserve">Stranu pasív </t>
    </r>
    <r>
      <rPr>
        <sz val="12"/>
        <rFont val="Calibri"/>
        <family val="2"/>
      </rPr>
      <t>v súvahe tvoria zdroje krytia v členení na vlastné a cudzie zdroje. Z celkového objemu zdrojov tvoria vlastné zdroje  9 231 tis. € čo je  48,08  % a cudzie zdroje 9 969 tis. €, čo je 51,92 %.</t>
    </r>
  </si>
  <si>
    <r>
      <t>Záväzky z obchodného styku</t>
    </r>
    <r>
      <rPr>
        <sz val="11"/>
        <rFont val="Calibri"/>
        <family val="2"/>
      </rPr>
      <t xml:space="preserve"> v porovnaní s rokom 2012 stúpli o 97 tis. € a za rok 2013 sú vo výške 208 tis. €.</t>
    </r>
  </si>
  <si>
    <t xml:space="preserve">        Za sledované obdobie vykazuje TnUAD hospodársky výsledok vo výške 4 415,70 €, čím sa potvrdila stabilizácia</t>
  </si>
  <si>
    <t xml:space="preserve">        hospodárenia univerzity.</t>
  </si>
  <si>
    <r>
      <t xml:space="preserve">Vlastné zdroje </t>
    </r>
    <r>
      <rPr>
        <sz val="12"/>
        <rFont val="Calibri"/>
        <family val="2"/>
      </rPr>
      <t>krytia pozostávajú výlučne z fondov organizácie tvorené základným imaním, fondom repro-dukcie a štipendijným fondom.</t>
    </r>
  </si>
  <si>
    <t>Celkový hospodársky výsledok je súčet hospodárskeho výsledku hlavnej činnosti a podnikateľskej činnosti po zdanení. Zákon o vysokých školách v §-e 16a ustanovuje, že finančné fondy verejnej vysokej školy okrem fondov tvorených podľa osobitných predpisov sa tvoria z kladného hodárskeho výsledku. Keďže TnUAD vykazuje neuhradenú stratu z predchádzajúcich rokov použije zisk vo výške 4 415,70 € (§ 16A ods.3) na tvorbu rezervného fondu, ako zdroj krytia straty z predchádzajúcich období.</t>
  </si>
  <si>
    <r>
      <t xml:space="preserve">Neobežný majetok spolu </t>
    </r>
    <r>
      <rPr>
        <sz val="12"/>
        <rFont val="Calibri"/>
        <family val="2"/>
      </rPr>
      <t>v hodnote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14 549 tis. € tvorí dlhodobý nehmotný majetok vo  výške  227 tis. € /pokles oproti predchádzajúcemu roku o 104 tis. €/, dlhodobý hmotný majetok vo výške 14 318 tis. € /pokles oproti predchádzajúcemu obdobiu o 20 tis. €/ a dlhodobý finančný majetok vo výške 3 tis. €. Za rok 2013 došlo v majetku k vyraďovaniu.</t>
    </r>
  </si>
  <si>
    <r>
      <t>Aktíva TnUAD</t>
    </r>
    <r>
      <rPr>
        <sz val="12"/>
        <rFont val="Calibri"/>
        <family val="2"/>
      </rPr>
      <t xml:space="preserve"> k 31.12.2013 dosiahli hodnotu 19 200 tis. €. Za sledované obdobie objem v porovnaní s predchádzajúcim rokom poklesol o 493 tis. € /pokles o 2,51 %/.</t>
    </r>
  </si>
  <si>
    <t>V súlade s postupmi účtovania a metodickým usmernením MŠVVaŠ SR k analytickému členeniu pri ve-dení účtovníctva vykazovala TnUAD na položke výnosy budúcich období stav 9 031 tis. €, čo predsta-vuje finančné vyjadrenie nedočerpanej bežnej dotácie a kapitálovej dotácie z MŠVVaŠ SR na obstaranie dlhodobého majetku, ktorá sa do výnosov účtuje v časovej a vecnej súvislosti s účtovaním odpisov majetku na obstara-nie ktorého bola dotácia poskytnutá od doby uvedenia tohto majetku do užívania.</t>
  </si>
  <si>
    <r>
      <t>Príjmy zo zahraničia majúce charakter dotácie</t>
    </r>
    <r>
      <rPr>
        <sz val="12"/>
        <rFont val="Times New Roman"/>
        <family val="1"/>
      </rPr>
      <t xml:space="preserve"> [SUM(R4a:R4...)]</t>
    </r>
  </si>
  <si>
    <t>- Podprogram 077 11</t>
  </si>
  <si>
    <t xml:space="preserve">   - Prvok 077 12 01</t>
  </si>
  <si>
    <t xml:space="preserve">   - Prvok 077 12 02</t>
  </si>
  <si>
    <t xml:space="preserve">   - Prvok 077 12 03</t>
  </si>
  <si>
    <t xml:space="preserve">   - Prvok 077 12 04</t>
  </si>
  <si>
    <r>
      <t xml:space="preserve">Priemerný  prepočítaný počet ubytovaných študentov </t>
    </r>
    <r>
      <rPr>
        <sz val="12"/>
        <rFont val="Times New Roman"/>
        <family val="1"/>
      </rPr>
      <t>[(R2</t>
    </r>
    <r>
      <rPr>
        <sz val="12"/>
        <rFont val="Times New Roman"/>
        <family val="1"/>
      </rPr>
      <t>/12]</t>
    </r>
  </si>
  <si>
    <t xml:space="preserve">Počet študentov poberajúcich sociálne štipendium </t>
  </si>
  <si>
    <t xml:space="preserve">    - bežný účet pre študentské domovy</t>
  </si>
  <si>
    <t xml:space="preserve">    - bežný účet pre študentské jedálne</t>
  </si>
  <si>
    <t xml:space="preserve"> - štipendiá doktorandov  (účet 549 001, 549 016, 549 017, 549 099)</t>
  </si>
  <si>
    <r>
      <t xml:space="preserve">Dotácie z kapitoly MŠVVaŠ SR spolu </t>
    </r>
    <r>
      <rPr>
        <sz val="12"/>
        <rFont val="Times New Roman"/>
        <family val="1"/>
      </rPr>
      <t>[R1+R4]</t>
    </r>
  </si>
  <si>
    <t>9a</t>
  </si>
  <si>
    <r>
      <t xml:space="preserve">Dotácie z iných kapitol spolu </t>
    </r>
    <r>
      <rPr>
        <sz val="12"/>
        <rFont val="Times New Roman"/>
        <family val="1"/>
      </rPr>
      <t>[SUM(R9:Ra...)]</t>
    </r>
  </si>
  <si>
    <r>
      <t>Dotácia na kapitálové výdavky z prostriedkov EÚ (štrukturálnych fondov</t>
    </r>
    <r>
      <rPr>
        <b/>
        <sz val="12"/>
        <rFont val="Times New Roman"/>
        <family val="1"/>
      </rPr>
      <t xml:space="preserve"> vrátane spolufinancovania)</t>
    </r>
  </si>
  <si>
    <r>
      <t>Zostatok kapitálovej dotácie z predchádzajúceho roku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(z dotácií na R10 a R10a)</t>
    </r>
  </si>
  <si>
    <r>
      <t>Iné zdroje na obstaranie a technické zhodnotenie dlhodobého majetku</t>
    </r>
    <r>
      <rPr>
        <b/>
        <sz val="12"/>
        <rFont val="Times New Roman"/>
        <family val="1"/>
      </rPr>
      <t xml:space="preserve"> (v danom roku vrátane zostatkov na týchto zdrojoch)</t>
    </r>
  </si>
  <si>
    <t>- ostatných fondov (účet 656 300, 656 510, 656 520)</t>
  </si>
  <si>
    <t>Tržby z predaja dlhodobého NM a HM (účet 651)</t>
  </si>
  <si>
    <t>Výnosy z precenenia cenných papierov (účet 657)</t>
  </si>
  <si>
    <r>
      <t>Spotreba energie (účet 502)</t>
    </r>
    <r>
      <rPr>
        <sz val="12"/>
        <rFont val="Times New Roman"/>
        <family val="1"/>
      </rPr>
      <t xml:space="preserve"> [SUM(R15:R20)]</t>
    </r>
  </si>
  <si>
    <r>
      <t>Predaný tovar (účet 504)</t>
    </r>
    <r>
      <rPr>
        <sz val="12"/>
        <rFont val="Times New Roman"/>
        <family val="1"/>
      </rPr>
      <t xml:space="preserve"> [SUM(R23:R26)]</t>
    </r>
  </si>
  <si>
    <r>
      <t>Cestovné (účet 512)</t>
    </r>
    <r>
      <rPr>
        <sz val="12"/>
        <rFont val="Times New Roman"/>
        <family val="1"/>
      </rPr>
      <t xml:space="preserve"> [SUM(R36:R37)]</t>
    </r>
  </si>
  <si>
    <t>- interiérové vybavenie  (713 001)</t>
  </si>
  <si>
    <t>- telekomunikačná technika  (713 003)</t>
  </si>
  <si>
    <t>-  výpočtová technika  (713 002)</t>
  </si>
  <si>
    <t xml:space="preserve"> - prevádzkové stroje, prístroje, zariadenia, technika a náradie (713 004)</t>
  </si>
  <si>
    <t xml:space="preserve">  - špeciálne stroje, prístroje, zariadenia, technika, náradie a materiál  (713 005)</t>
  </si>
  <si>
    <t>Počty ubytovaných</t>
  </si>
  <si>
    <t>Ostatné výnosy zo študentských domovov</t>
  </si>
  <si>
    <t>Výnosy z poplatkov za ubytovanie od študentov počas výučbového obdobia (10 mesiacov)</t>
  </si>
  <si>
    <t>- tržby za stravné lístky študentov</t>
  </si>
  <si>
    <t>- ostatné tržby súvisiace so stravovaním študentov</t>
  </si>
  <si>
    <r>
      <t>Tržby jedální súvisiace so stravovaním študentov v kalendárnom roku spolu</t>
    </r>
    <r>
      <rPr>
        <sz val="12"/>
        <rFont val="Times New Roman"/>
        <family val="1"/>
      </rPr>
      <t xml:space="preserve"> [R3+R4]</t>
    </r>
  </si>
  <si>
    <r>
      <t>Dotácia na uskutočňovanie akreditovaných študijných programov</t>
    </r>
    <r>
      <rPr>
        <sz val="12"/>
        <rFont val="Times New Roman"/>
        <family val="1"/>
      </rPr>
      <t xml:space="preserve"> [R2]</t>
    </r>
  </si>
  <si>
    <r>
      <t>Dotácia na výskumnú, vývojovú alebo umeleckú činnosť</t>
    </r>
    <r>
      <rPr>
        <sz val="12"/>
        <rFont val="Times New Roman"/>
        <family val="1"/>
      </rPr>
      <t xml:space="preserve"> [R4+R5+R6+R7+R8]</t>
    </r>
  </si>
  <si>
    <r>
      <t>Dotácia na rozvoj vysokej školy</t>
    </r>
    <r>
      <rPr>
        <sz val="12"/>
        <rFont val="Times New Roman"/>
        <family val="1"/>
      </rPr>
      <t xml:space="preserve"> [R10]</t>
    </r>
  </si>
  <si>
    <r>
      <t>Dotácia na sociálnu podporu študentov</t>
    </r>
    <r>
      <rPr>
        <sz val="12"/>
        <rFont val="Times New Roman"/>
        <family val="1"/>
      </rPr>
      <t xml:space="preserve"> [R12+R13+R14]</t>
    </r>
  </si>
  <si>
    <r>
      <t>Spolu</t>
    </r>
    <r>
      <rPr>
        <sz val="12"/>
        <rFont val="Times New Roman"/>
        <family val="1"/>
      </rPr>
      <t xml:space="preserve"> [R1+R3+R9+R11]</t>
    </r>
  </si>
  <si>
    <t>nadrezortná veda a technika</t>
  </si>
  <si>
    <t>Výnosy z poplatkov za ubytovanie od študentov počas hlavných prázdnin (od interných doktorandov) a počty ubytovaných študentov</t>
  </si>
  <si>
    <r>
      <t xml:space="preserve">Výnosy zo študentských domovov v kalendárnom roku spolu </t>
    </r>
    <r>
      <rPr>
        <sz val="12"/>
        <rFont val="Times New Roman"/>
        <family val="1"/>
      </rPr>
      <t>[SUM(R4:R7)]</t>
    </r>
  </si>
  <si>
    <r>
      <t xml:space="preserve">Náklady študentských domovov  spolu </t>
    </r>
    <r>
      <rPr>
        <sz val="12"/>
        <rFont val="Times New Roman"/>
        <family val="1"/>
      </rPr>
      <t>[R10+R11]</t>
    </r>
  </si>
  <si>
    <r>
      <t xml:space="preserve">Rozdiel výnosov a nákladov na študentské domovy v kalendárnom roku  </t>
    </r>
    <r>
      <rPr>
        <sz val="12"/>
        <rFont val="Times New Roman"/>
        <family val="1"/>
      </rPr>
      <t>[R8-R9]</t>
    </r>
  </si>
  <si>
    <r>
      <t xml:space="preserve">Priemerné ročné náklady na jedného ubytovaného študenta </t>
    </r>
    <r>
      <rPr>
        <sz val="12"/>
        <rFont val="Times New Roman"/>
        <family val="1"/>
      </rPr>
      <t>[R9/R3]</t>
    </r>
  </si>
  <si>
    <t xml:space="preserve">Daň z motorových vozidiel (účet 531) </t>
  </si>
  <si>
    <t>Nákup pozemkov a nehmotných aktív</t>
  </si>
  <si>
    <t>- zahraničné cestovné  (účet 512 002, 512 003, 512 004, 512 052)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</si>
  <si>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</si>
  <si>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- náklady na tvorbu fondu reprodukcie (účet 556 400) (z predaja majetku)</t>
  </si>
  <si>
    <t>Podielové cenné papiere a podiely v obchodných spoločnostiach v ovládanej osobe  (061 - 096 AÚ)</t>
  </si>
  <si>
    <t xml:space="preserve">  </t>
  </si>
  <si>
    <t>zdroj 11S  + 13S spolu</t>
  </si>
  <si>
    <t>- tvorba fondu prevodom z rezervného fondu (účet  413 114)</t>
  </si>
  <si>
    <t>- tvorba fondu z darov a z dedičstva (účet 413 112)</t>
  </si>
  <si>
    <t>- tvorba fondu z odpisov (účet 413 116)</t>
  </si>
  <si>
    <t>- tvorba fondu z výnosov z predaja majetku (účet 413 117)</t>
  </si>
  <si>
    <t>92a</t>
  </si>
  <si>
    <t>1b</t>
  </si>
  <si>
    <t>2b</t>
  </si>
  <si>
    <t>3b</t>
  </si>
  <si>
    <t>4b</t>
  </si>
  <si>
    <t>15b</t>
  </si>
  <si>
    <t>15c</t>
  </si>
  <si>
    <t>15d</t>
  </si>
  <si>
    <t xml:space="preserve">Názov verejnej vysokej školy: </t>
  </si>
  <si>
    <t xml:space="preserve">    - bežný účet na riešenie úloh vedy a
      výskumu  zo SR, resp.zahraničia </t>
  </si>
  <si>
    <t>Priemerný mesačný náklad na doktoranda</t>
  </si>
  <si>
    <t xml:space="preserve"> - Podprogram 06K 12            </t>
  </si>
  <si>
    <t>8a</t>
  </si>
  <si>
    <r>
      <t xml:space="preserve">Program 06K </t>
    </r>
    <r>
      <rPr>
        <sz val="12"/>
        <rFont val="Times New Roman"/>
        <family val="1"/>
      </rPr>
      <t>[SUM(R2+R3+R4+R5)]</t>
    </r>
  </si>
  <si>
    <t>Ostatné dotácie [SUM(R8a..R8x)]</t>
  </si>
  <si>
    <t>Účet</t>
  </si>
  <si>
    <t>Polož. výkaz. NUJ</t>
  </si>
  <si>
    <t>Čislo riadku</t>
  </si>
  <si>
    <t>A. NEOBEŽNÝ MAJETOK SPOLU r.002+r.009+r.021</t>
  </si>
  <si>
    <t>001</t>
  </si>
  <si>
    <t>1. Dlhodobý nehmotný majetok r.003 až r.008</t>
  </si>
  <si>
    <t>002</t>
  </si>
  <si>
    <r>
      <t>Výnosy
v hlavnej činnosti
2012</t>
    </r>
    <r>
      <rPr>
        <b/>
        <sz val="12"/>
        <color indexed="10"/>
        <rFont val="Times New Roman"/>
        <family val="1"/>
      </rPr>
      <t xml:space="preserve"> </t>
    </r>
  </si>
  <si>
    <r>
      <t>Výnosy
hlavnej činnosti
2013</t>
    </r>
    <r>
      <rPr>
        <sz val="12"/>
        <color indexed="10"/>
        <rFont val="Times New Roman"/>
        <family val="1"/>
      </rPr>
      <t xml:space="preserve"> </t>
    </r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</si>
  <si>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</si>
  <si>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</si>
  <si>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</si>
  <si>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</si>
  <si>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</si>
  <si>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</si>
  <si>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</si>
  <si>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</si>
  <si>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</si>
  <si>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</si>
  <si>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</si>
  <si>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</si>
  <si>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</si>
  <si>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</si>
  <si>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 xml:space="preserve"> Brutto
(v Eur)</t>
  </si>
  <si>
    <t>č. r.</t>
  </si>
  <si>
    <t>Bežné účtovné obdobie</t>
  </si>
  <si>
    <t>Bezprostredne predchádzajúce účtovné obdobie</t>
  </si>
  <si>
    <t>a</t>
  </si>
  <si>
    <t>b</t>
  </si>
  <si>
    <t>1.</t>
  </si>
  <si>
    <t>Nehmotné výsledky z vývojovej a obdob.činnosti 012 -(072 +091 AÚ)</t>
  </si>
  <si>
    <t>Software  013 - (073 + 091 AÚ)</t>
  </si>
  <si>
    <t>Oceniteľné práva  014 - (074 + 091 AÚ)</t>
  </si>
  <si>
    <t>Ostatný dlhodobý nehmotný majetok (018 + 019) - (078 + 079 + 091 AÚ)</t>
  </si>
  <si>
    <t>Poskytnuté preddavky na dlhodobý nehmotný majetok  (051) - (095 AÚ)</t>
  </si>
  <si>
    <t>2.</t>
  </si>
  <si>
    <t>Pozemky  (031)</t>
  </si>
  <si>
    <t>Umelecké diela a zbierky  (032)</t>
  </si>
  <si>
    <t>Stavby  (021) - (081 + 092 AÚ)</t>
  </si>
  <si>
    <t>Dopravné prostriedky  (023) - (083 + 092 AÚ)</t>
  </si>
  <si>
    <t>Pestovateľské celky trvalých porastov  (025) - (085 +092 AÚ)</t>
  </si>
  <si>
    <t>Základné stádo a ťažné zvieratá  (026) - (086 + 092 AÚ)</t>
  </si>
  <si>
    <t>Drobný dlhodobý hmotný majetok  (028) - (088 + 092 AÚ)</t>
  </si>
  <si>
    <t>Ostatný dlhodobý hmotný majetok  (029) - (089 + 092 AÚ)</t>
  </si>
  <si>
    <t>Obstaranie dlhodobého hmotného majetku  (042) - (094)</t>
  </si>
  <si>
    <t>Poskytnuté preddavky na dlhodobý hmot.majetok  (052) - (095 AÚ)</t>
  </si>
  <si>
    <t>3.</t>
  </si>
  <si>
    <t>Pôžičky podnikom v skupine a ostatné pôžičky  (066 + 067) - (096 AÚ)</t>
  </si>
  <si>
    <t>Obstaranie dlhodobého finančného majetku  (043) - (096 AÚ)</t>
  </si>
  <si>
    <t>Účtovné obdobie</t>
  </si>
  <si>
    <t>Zásoby   súčet r. 031 až 036</t>
  </si>
  <si>
    <t>Materiál (112 + 119) - (191)</t>
  </si>
  <si>
    <t>Nedokončená výroba a polotovary vlastnej výroby (121 + 122) - (192 + 193)</t>
  </si>
  <si>
    <t>Výrobky  (123) - (194)</t>
  </si>
  <si>
    <t>Zvieratá  (124) - (195)</t>
  </si>
  <si>
    <t>Tovar  (132 +139) - (196)</t>
  </si>
  <si>
    <t>Ostatné pohľadávky (315 AÚ -391 AÚ)</t>
  </si>
  <si>
    <t>Pohľadávky z obchodného styku  (311 AÚ až 314 AÚ) - 391 AÚ)</t>
  </si>
  <si>
    <t>Zúčtovanie so SP a zdravotnými poisťovňami (336)</t>
  </si>
  <si>
    <t>Daňové pohľadávky  (341 až 345)</t>
  </si>
  <si>
    <t>4.</t>
  </si>
  <si>
    <t>Pokladnica  (211 +213)</t>
  </si>
  <si>
    <t>Bankové účty s dobou viazanosti dlhšou ako 1 rok (221AÚ)</t>
  </si>
  <si>
    <t>Náklady budúcich období  (381)</t>
  </si>
  <si>
    <t>Príjmy budúcich období  (385)</t>
  </si>
  <si>
    <t>Strana pasív</t>
  </si>
  <si>
    <t>Oceňovacie rozdiely z precenenia majetku a záväzkov    (414)</t>
  </si>
  <si>
    <t>Oceňovacie rozdiely z precenenia kapitálových účastín   (415)</t>
  </si>
  <si>
    <t>Záväzky z obchodného styku   (321 až 326) okrem 323</t>
  </si>
  <si>
    <t xml:space="preserve">- školné  (účet 649 001, 649 002 a 649 020)                                                     </t>
  </si>
  <si>
    <t xml:space="preserve">  - príspevok na úhradu výdavkov zahraničných študentov/lektorov  (649 016)</t>
  </si>
  <si>
    <t xml:space="preserve"> na miestach pridelených MŠVVaŠ SR</t>
  </si>
  <si>
    <t>- knihy, časopisy a noviny  (účet 501 001,501 051)</t>
  </si>
  <si>
    <t>- kancelárske potreby a materiál   (účet 501 003, 501 053)</t>
  </si>
  <si>
    <t>- papier  (účet 501 004, 501 054)</t>
  </si>
  <si>
    <t>- pohonné hmoty a ostatný materiál na dopravu  (účet 501 007, 501 057)</t>
  </si>
  <si>
    <t>- čistiace, hygienické a dezinfekčné potreby (účet 501 008, 501 020)</t>
  </si>
  <si>
    <t>- ostatný materiál (účet 501 099, 501 030, 501 599, 501 100)</t>
  </si>
  <si>
    <t>- elektrická energia (účet 502 001, 502 051)</t>
  </si>
  <si>
    <t>- tepelná energia  (účet 502 002, 502 052)</t>
  </si>
  <si>
    <t>- vodné a stočné  (účet 502 003, 502 053)</t>
  </si>
  <si>
    <t>- plyn  (účet 502 004, 502 054)</t>
  </si>
  <si>
    <t>- palivá  (účet 502 005, 502 055)</t>
  </si>
  <si>
    <t>- domáce cestovné  (účet 512 001, 512 051)</t>
  </si>
  <si>
    <t>- telefón, fax  (účet 518 006, 518 056)</t>
  </si>
  <si>
    <t>- poštovné  (účet 518 008, 518 058)</t>
  </si>
  <si>
    <t>- odvoz odpadu  (účet 518 009, 518 059)</t>
  </si>
  <si>
    <t xml:space="preserve">- iné analyticky sledované náklady (účty 518 003, 518 013, 518 015-018, 518 020-030, 518 031-034, 518 040, 518 041,518 599) </t>
  </si>
  <si>
    <t xml:space="preserve"> - MZDY (účty 521 001-008, 521 012, 521 013, 581 003)</t>
  </si>
  <si>
    <t xml:space="preserve"> - poistné náklady (havarijné, majetok, na študentov) (účet 549 004, 549 014, 549 015)</t>
  </si>
  <si>
    <t xml:space="preserve"> - ostatné iné náklady (účet 549 099, 548 013, 549 599)</t>
  </si>
  <si>
    <t>Počet študentov poberajúcich sociálne štipendiá v osobomesiacoch</t>
  </si>
  <si>
    <r>
      <t xml:space="preserve">Počet študentov poberajúcich sociálne štipendiá </t>
    </r>
    <r>
      <rPr>
        <b/>
        <sz val="12"/>
        <rFont val="Times New Roman"/>
        <family val="1"/>
      </rPr>
      <t xml:space="preserve"> </t>
    </r>
  </si>
  <si>
    <t>- tvorba fondu z výsledku hospodárenia</t>
  </si>
  <si>
    <t xml:space="preserve">- tvorba fondu z dotácie </t>
  </si>
  <si>
    <t>- ostatná tvorba</t>
  </si>
  <si>
    <r>
      <t xml:space="preserve">Krytie fondu finančnými prostriedkami na osobitnom bankovom účte </t>
    </r>
    <r>
      <rPr>
        <vertAlign val="superscript"/>
        <sz val="11"/>
        <rFont val="Times New Roman"/>
        <family val="1"/>
      </rPr>
      <t xml:space="preserve">
</t>
    </r>
    <r>
      <rPr>
        <sz val="11"/>
        <rFont val="Times New Roman"/>
        <family val="1"/>
      </rPr>
      <t>k 31.12.</t>
    </r>
  </si>
  <si>
    <t xml:space="preserve">  - tvorba fondu z predaja alebo likvidácie majetku</t>
  </si>
  <si>
    <r>
      <t>Úroky (účet 644)</t>
    </r>
    <r>
      <rPr>
        <sz val="12"/>
        <rFont val="Times New Roman"/>
        <family val="1"/>
      </rPr>
      <t xml:space="preserve"> [R17+R18]</t>
    </r>
  </si>
  <si>
    <r>
      <t>Iné ostatné výnosy (účet 649)</t>
    </r>
    <r>
      <rPr>
        <sz val="12"/>
        <rFont val="Times New Roman"/>
        <family val="1"/>
      </rPr>
      <t xml:space="preserve"> [SUM(R21:R33)]</t>
    </r>
  </si>
  <si>
    <t xml:space="preserve">      - dohody o vykonaní práce - externí účitelia (účet 521 009)</t>
  </si>
  <si>
    <t xml:space="preserve">      - dohody o vykonaní práce, dohody o pracovnej činnosti
        (účet 521 010)</t>
  </si>
  <si>
    <t xml:space="preserve"> - OON [SUM(R58:R60)]</t>
  </si>
  <si>
    <t>Zákonné sociálne náklady (účet 527) [SUM(R64:R69)]</t>
  </si>
  <si>
    <t>- Iné ostatné  náklady (účet 549) [SUM(R77:R83)]</t>
  </si>
  <si>
    <t>Odpisy, predaný majetok a opravné položky (účtová skupina 55) [SUM(R85:R91)]</t>
  </si>
  <si>
    <r>
      <t xml:space="preserve">Spolu </t>
    </r>
    <r>
      <rPr>
        <sz val="12"/>
        <rFont val="Times New Roman"/>
        <family val="1"/>
      </rPr>
      <t>[R1+R14+R21+R22+R27+R35+R38+R39+R55+SUM (R61:R63) +SUM (R70:R74)+R84+R92+R93]</t>
    </r>
  </si>
  <si>
    <t xml:space="preserve"> - Prvok 021 02 03  </t>
  </si>
  <si>
    <t xml:space="preserve"> - Podprogram 05T 08 </t>
  </si>
  <si>
    <t xml:space="preserve">- tvorba fondu z výnosov zo školného </t>
  </si>
  <si>
    <r>
      <t>Stav fondu k 31.12. kalendárneho roku</t>
    </r>
    <r>
      <rPr>
        <sz val="12"/>
        <rFont val="Times New Roman"/>
        <family val="1"/>
      </rPr>
      <t xml:space="preserve"> [R1+R2-R11]</t>
    </r>
  </si>
  <si>
    <t>Účty v Štátnej pokladnici spolu [SUM(R2:R15)]</t>
  </si>
  <si>
    <t>Tržby za predaný tovar (účet 604)</t>
  </si>
  <si>
    <r>
      <t>Opravy a udržiavanie (účet 511)</t>
    </r>
    <r>
      <rPr>
        <sz val="12"/>
        <rFont val="Times New Roman"/>
        <family val="1"/>
      </rPr>
      <t xml:space="preserve"> [SUM(R28:R34)]</t>
    </r>
  </si>
  <si>
    <t xml:space="preserve">Ostatné sociálne poistenia (účet 525) </t>
  </si>
  <si>
    <t>C=A+B</t>
  </si>
  <si>
    <t>E=C-A</t>
  </si>
  <si>
    <t>F=D-B</t>
  </si>
  <si>
    <t>E=A+C</t>
  </si>
  <si>
    <t>F=B+D</t>
  </si>
  <si>
    <t>Náklady na štipendiá</t>
  </si>
  <si>
    <t xml:space="preserve">Ostatné sociálne náklady (účet 528)  </t>
  </si>
  <si>
    <t>Stav bankových účtov spolu [R1+R16+R17]</t>
  </si>
  <si>
    <t xml:space="preserve">- od cudzincov (§ 92 ods. 11 zákona)  (účet 649 002) </t>
  </si>
  <si>
    <t xml:space="preserve">- za prekročenie štandardnej dĺžky štúdia, súbežné štúdium a za výučbu v inom ako štátnom jazyku (§ 92 ods. 5, 6 a 8 zákona) (účet 649 001) </t>
  </si>
  <si>
    <t xml:space="preserve">- za prijímacie konanie (§ 92 ods. 12 zákona) (účet 649 003) </t>
  </si>
  <si>
    <t xml:space="preserve">- za rigorózne konanie (§ 92 ods. 13 zákona) (účet 649 004) </t>
  </si>
  <si>
    <t xml:space="preserve">- za vydanie diplomu za rigorózne konanie (§ 92 ods. 14 zákona)  (účet 649 005) </t>
  </si>
  <si>
    <t xml:space="preserve">- za vydanie dokladov o štúdiu a ich kópií (§ 92 ods. 15 zákona)  (účet 649 006) </t>
  </si>
  <si>
    <t>- kvalifikačné skúšky  (účet 649 008)</t>
  </si>
  <si>
    <t>- výnosy z dedičstva  (účet 649 010)</t>
  </si>
  <si>
    <t>- výnosy z duševného vlastníctva (účet 649 011)</t>
  </si>
  <si>
    <t>- oprava výnosov minulých účtovných období (účet 649 013)</t>
  </si>
  <si>
    <t>- použitie prostriedkov fondov (účet 649 014)</t>
  </si>
  <si>
    <t>- použitie prostriedkov výnosov budúcich období - projekty  (účet 649 015)</t>
  </si>
  <si>
    <t>- dobropisy minulých období (účet 649 017)</t>
  </si>
  <si>
    <t>- štipendijného fondu (účet 656 200)</t>
  </si>
  <si>
    <t>- chemikálie a ostatný materiál pre zabezpečenie experimentálnej výučby  (účet 501 002)</t>
  </si>
  <si>
    <t>- stavebný, vodoinštalačný a elektroinštalačný materiál
 (účet 501 009)</t>
  </si>
  <si>
    <t>- potraviny (účet 501 010)</t>
  </si>
  <si>
    <t>- DHM - prístroje a zariadenia laboratórií, výpočtová technika  (účet 501 011)</t>
  </si>
  <si>
    <t>- DHM - nábytok (účet 501 012)</t>
  </si>
  <si>
    <t>- opravy a udržiavanie stavieb  (účet 511 001)</t>
  </si>
  <si>
    <t>- opravy a udržiavanie strojov, prístrojov, zariadení a inventára  (účet 511 002)</t>
  </si>
  <si>
    <t>- opravy a udržiavanie dopravných prostriedkov  (účet 511 003)</t>
  </si>
  <si>
    <t>- opravy a udržiavanie prostriedkov IT  (účet 511 004)</t>
  </si>
  <si>
    <r>
      <t xml:space="preserve">- za umeleckú alebo športovú činnosť </t>
    </r>
    <r>
      <rPr>
        <sz val="12"/>
        <rFont val="Times New Roman"/>
        <family val="1"/>
      </rPr>
      <t xml:space="preserve">[R9+R10]  </t>
    </r>
    <r>
      <rPr>
        <b/>
        <sz val="12"/>
        <rFont val="Times New Roman"/>
        <family val="1"/>
      </rPr>
      <t xml:space="preserve">                                                     </t>
    </r>
  </si>
  <si>
    <r>
      <t xml:space="preserve">- prospechové </t>
    </r>
    <r>
      <rPr>
        <sz val="12"/>
        <rFont val="Times New Roman"/>
        <family val="1"/>
      </rPr>
      <t xml:space="preserve">[R3+R4] </t>
    </r>
  </si>
  <si>
    <r>
      <t xml:space="preserve">-  za dosiahnutie vynikajúceho výsledku v oblasti štúdia </t>
    </r>
    <r>
      <rPr>
        <sz val="12"/>
        <rFont val="Times New Roman"/>
        <family val="1"/>
      </rPr>
      <t xml:space="preserve">[R6+R7] </t>
    </r>
  </si>
  <si>
    <t>- údržba a opravy meracej techniky, telovýchovných  zariadení ...(účet 511 005)</t>
  </si>
  <si>
    <t>- iné analyticky sledované náklady (účet 511 006-008)</t>
  </si>
  <si>
    <t>- ostatná údržba a opravy (účet 511 099)</t>
  </si>
  <si>
    <t>- prenájom zariadení (účet 518 002)</t>
  </si>
  <si>
    <t>- prenájom priestorov  (účet 518 001)</t>
  </si>
  <si>
    <t>- vložné na konferencie  (účet 518 004)</t>
  </si>
  <si>
    <t>- ďalšie vzdelávanie zamestnancov  (účet 518 005)</t>
  </si>
  <si>
    <t>- počítačové siete a prenosy údajov  (účet 518 007)</t>
  </si>
  <si>
    <t>- revízie zariadení (účet 518 010)</t>
  </si>
  <si>
    <t>- čistenie verejných priestranstiev (účet 518 011)</t>
  </si>
  <si>
    <t>- dopravné služby (účet 518 012)</t>
  </si>
  <si>
    <t>- ostatné služby (účet 518 099)</t>
  </si>
  <si>
    <t xml:space="preserve"> - príspevok zamestnancom na stravovanie  (účet 527 002)</t>
  </si>
  <si>
    <t xml:space="preserve"> - zákonné odstupné, odchodné  (účet 527 003)</t>
  </si>
  <si>
    <t xml:space="preserve"> - náhrada príjmu pri PN (účet 527 004)</t>
  </si>
  <si>
    <t xml:space="preserve"> - ochranné pracovné pomôcky podľa Zákonníka práce (účet 527 005) </t>
  </si>
  <si>
    <t xml:space="preserve">Tabuľka č. 20: Motivačné štipendiá  v rokoch 2012 a 2013 
(v zmysle § 96a  zákona )  </t>
  </si>
  <si>
    <t>Počet študentov, ktorým bolo priznané motivačné štipendium</t>
  </si>
  <si>
    <t xml:space="preserve">  - poskytované mesačne </t>
  </si>
  <si>
    <r>
      <t xml:space="preserve">Počet študentov poberajúcich  štipendiá z vlastných zdrojov </t>
    </r>
    <r>
      <rPr>
        <b/>
        <sz val="12"/>
        <color indexed="10"/>
        <rFont val="Times New Roman"/>
        <family val="1"/>
      </rPr>
      <t xml:space="preserve"> </t>
    </r>
  </si>
  <si>
    <t>(uviesť zoznam všetkých dotácií, každú na zvláštny riadok, napr. podprogram 026 05)</t>
  </si>
  <si>
    <r>
      <t>- tvorba fondu z hospodárskeho výsledku (účet 413  111)</t>
    </r>
    <r>
      <rPr>
        <vertAlign val="superscript"/>
        <sz val="12"/>
        <rFont val="Times New Roman"/>
        <family val="1"/>
      </rPr>
      <t xml:space="preserve"> </t>
    </r>
  </si>
  <si>
    <t xml:space="preserve">- ostatná tvorba (účet 413 113) </t>
  </si>
  <si>
    <r>
      <t>Tabuľka č. 10: Údaje o systéme sociálnej podpory  - časť výnosy a náklady</t>
    </r>
    <r>
      <rPr>
        <b/>
        <sz val="14"/>
        <rFont val="Times New Roman"/>
        <family val="1"/>
      </rPr>
      <t xml:space="preserve"> študentských jedální 
za roky 2012 a 2013 </t>
    </r>
  </si>
  <si>
    <t xml:space="preserve"> - náklady na jedlá študentov</t>
  </si>
  <si>
    <t xml:space="preserve">- počet vydaných jedál študentom vo vlastných stravovacích zariadeniach </t>
  </si>
  <si>
    <r>
      <t>- počet vydaných jedál študentom v zmluvných zariadeniach</t>
    </r>
    <r>
      <rPr>
        <vertAlign val="superscript"/>
        <sz val="12"/>
        <rFont val="Times New Roman"/>
        <family val="1"/>
      </rPr>
      <t xml:space="preserve"> </t>
    </r>
  </si>
  <si>
    <r>
      <t>Výnosy</t>
    </r>
    <r>
      <rPr>
        <b/>
        <vertAlign val="super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študentských jedální súvisiace so stravovaním študentov spolu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[R2+R5]  </t>
    </r>
  </si>
  <si>
    <r>
      <t>Tabuľka č. 9: Údaje o systéme sociálnej podpory  - časť výnosy a náklady</t>
    </r>
    <r>
      <rPr>
        <b/>
        <sz val="14"/>
        <rFont val="Times New Roman"/>
        <family val="1"/>
      </rPr>
      <t xml:space="preserve"> študentských domovov 
(bez zmluvných zariadení) za roky 2012 a 2013</t>
    </r>
  </si>
  <si>
    <r>
      <t>Počet ubytovaných študentov (vrátane interných doktorandov)</t>
    </r>
    <r>
      <rPr>
        <b/>
        <sz val="14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v osobomesiacoch</t>
    </r>
  </si>
  <si>
    <r>
      <t>Výnosy z poplatkov spojených so štúdiom</t>
    </r>
    <r>
      <rPr>
        <sz val="12"/>
        <rFont val="Times New Roman"/>
        <family val="1"/>
      </rPr>
      <t xml:space="preserve"> [SUM (R6:R9)]</t>
    </r>
  </si>
  <si>
    <t>Poskytnuté prevádzkové preddavky  na zásoby (314 AÚ - 391 AÚ)</t>
  </si>
  <si>
    <t>X</t>
  </si>
  <si>
    <t>- tvorba fondu z odpisov</t>
  </si>
  <si>
    <t>- tvorba fondu prevodom z rezervného fondu</t>
  </si>
  <si>
    <t>- tvorba fondu z darov a z dedičstva</t>
  </si>
  <si>
    <t>1a</t>
  </si>
  <si>
    <t>2a</t>
  </si>
  <si>
    <t>3a</t>
  </si>
  <si>
    <r>
      <t>Zamestnanci osobitne financovaných súčastí verejnej vysokej školy (špecifiká) z R1, R7, R9, R13, R14  spolu</t>
    </r>
    <r>
      <rPr>
        <sz val="12"/>
        <rFont val="Times New Roman"/>
        <family val="1"/>
      </rPr>
      <t xml:space="preserve"> [SUM(R15a:R15...)]                                                </t>
    </r>
  </si>
  <si>
    <r>
      <t xml:space="preserve">Spolu </t>
    </r>
    <r>
      <rPr>
        <sz val="12"/>
        <rFont val="Times New Roman"/>
        <family val="1"/>
      </rPr>
      <t>[R1+R7+R9+R13+R14+R16+R17]</t>
    </r>
  </si>
  <si>
    <t>Tržby z predaja materiálu (účet 654)</t>
  </si>
  <si>
    <t>Spotreba ostatných neskladovateľných dodávok (účet 503)</t>
  </si>
  <si>
    <t>Náklady na reprezentáciu (účet 513)</t>
  </si>
  <si>
    <t>Fondy spolu</t>
  </si>
  <si>
    <t>Položka</t>
  </si>
  <si>
    <t>Hlavná činnosť</t>
  </si>
  <si>
    <t>Podnikateľská činnosť</t>
  </si>
  <si>
    <t>Rezervný fond</t>
  </si>
  <si>
    <t>Fond reprodukcie</t>
  </si>
  <si>
    <t>Štipendijný fond</t>
  </si>
  <si>
    <t>Návrh na prídel do štipendijného fondu</t>
  </si>
  <si>
    <t xml:space="preserve">Príjem z dotácie na motivačné štipendiá z kapitoly MŠVVaŠ SR v kalendárnom roku </t>
  </si>
  <si>
    <r>
      <t>Nevyčerpaná dotácia (+) / nedoplatok dotácie (-) k 31. 12. kalendárneho roka</t>
    </r>
    <r>
      <rPr>
        <b/>
        <sz val="12"/>
        <rFont val="Times New Roman"/>
        <family val="1"/>
      </rPr>
      <t xml:space="preserve"> [R1+R2-R3]                       </t>
    </r>
  </si>
  <si>
    <t>Zmeny stavu zásob vlastnej výroby (účtová skupina 61)</t>
  </si>
  <si>
    <t>Aktivácia (účtová skupina 62)</t>
  </si>
  <si>
    <t>Pokuty a penále (účet 641+642)</t>
  </si>
  <si>
    <t>Platby za odpísané pohľadávky  (účet 643)</t>
  </si>
  <si>
    <t>Kurzové zisky  (účet 645)</t>
  </si>
  <si>
    <t>v tom:</t>
  </si>
  <si>
    <t>Daň z príjmov (účtová skupina 59)</t>
  </si>
  <si>
    <t>- vysokoškolské podniky</t>
  </si>
  <si>
    <t>Výnos z dotácie zo štátneho rozpočtu na študentské domovy (bez zmluvných zariadení)</t>
  </si>
  <si>
    <t>Výskumní pracovníci alebo umeleckí pracovníci</t>
  </si>
  <si>
    <t>15a</t>
  </si>
  <si>
    <r>
      <t>Vysokoškolskí učitelia spolu</t>
    </r>
    <r>
      <rPr>
        <sz val="12"/>
        <rFont val="Times New Roman"/>
        <family val="1"/>
      </rPr>
      <t xml:space="preserve"> [SUM(R2:</t>
    </r>
    <r>
      <rPr>
        <sz val="12"/>
        <rFont val="Times New Roman"/>
        <family val="1"/>
      </rPr>
      <t>R6</t>
    </r>
    <r>
      <rPr>
        <sz val="12"/>
        <rFont val="Times New Roman"/>
        <family val="1"/>
      </rPr>
      <t>)]</t>
    </r>
  </si>
  <si>
    <r>
      <t>Administratívni zamestnanci spolu</t>
    </r>
    <r>
      <rPr>
        <sz val="12"/>
        <rFont val="Times New Roman"/>
        <family val="1"/>
      </rPr>
      <t xml:space="preserve"> [SUM(R10:R12)]                         </t>
    </r>
  </si>
  <si>
    <t>Nákup budov a stavieb</t>
  </si>
  <si>
    <t>A</t>
  </si>
  <si>
    <t>B</t>
  </si>
  <si>
    <t>C</t>
  </si>
  <si>
    <t>E</t>
  </si>
  <si>
    <t>F</t>
  </si>
  <si>
    <t>G</t>
  </si>
  <si>
    <t>H</t>
  </si>
  <si>
    <t>I</t>
  </si>
  <si>
    <t>D</t>
  </si>
  <si>
    <t>Bankový účet</t>
  </si>
  <si>
    <t xml:space="preserve">Ostatné dane a poplatky (účet 538) </t>
  </si>
  <si>
    <t>Realizácia stavieb a ich technického zhodnotenia</t>
  </si>
  <si>
    <t>- ostatné tržby za vlastné výrobky</t>
  </si>
  <si>
    <t>- študentské domovy</t>
  </si>
  <si>
    <t>z toho:</t>
  </si>
  <si>
    <t>Bežné dotácie</t>
  </si>
  <si>
    <t>Kapitálové dotácie</t>
  </si>
  <si>
    <r>
      <t>Spotreba materiálu (účet 501)</t>
    </r>
    <r>
      <rPr>
        <sz val="12"/>
        <rFont val="Times New Roman"/>
        <family val="1"/>
      </rPr>
      <t xml:space="preserve"> [SUM(R2:R13)]</t>
    </r>
  </si>
  <si>
    <r>
      <t>Spolu</t>
    </r>
    <r>
      <rPr>
        <sz val="12"/>
        <rFont val="Times New Roman"/>
        <family val="1"/>
      </rPr>
      <t xml:space="preserve"> [R1+R2+R3+R4]</t>
    </r>
  </si>
  <si>
    <t>Objem zdrojov</t>
  </si>
  <si>
    <t xml:space="preserve">Nákup ostatného dlhodobého majetku </t>
  </si>
  <si>
    <t>Ostatné fondy</t>
  </si>
  <si>
    <t>Účty mimo Štátnej pokladnice spolu</t>
  </si>
  <si>
    <r>
      <t xml:space="preserve">Zvyšok prijatej kapitálovej dotácie </t>
    </r>
    <r>
      <rPr>
        <b/>
        <sz val="10"/>
        <color indexed="8"/>
        <rFont val="Times New Roman"/>
        <family val="1"/>
      </rPr>
      <t>z prostriedkov EÚ (štrukturálnych fondov)</t>
    </r>
    <r>
      <rPr>
        <b/>
        <sz val="12"/>
        <color indexed="8"/>
        <rFont val="Times New Roman"/>
        <family val="1"/>
      </rPr>
      <t xml:space="preserve"> používanej na kompenzáciu odpisov majetku z nej obstaraného</t>
    </r>
  </si>
  <si>
    <t>x</t>
  </si>
  <si>
    <t>Náklady spolu</t>
  </si>
  <si>
    <t xml:space="preserve">  - náklady na štipendiá vo výške 9. platovej triedy a 1. platového stupňa 
( v CRŠ kod 10 )</t>
  </si>
  <si>
    <t xml:space="preserve">  - náklady na časť štipendia prevyšujúce 9. platovú triedu a 1. platový stupeň   (kód 16)</t>
  </si>
  <si>
    <t xml:space="preserve">  - náklady na štipendiá vo výške 10. platovej triedy a 1. platového stupňa 
( v CRŠ kod 11 )</t>
  </si>
  <si>
    <t xml:space="preserve">  - náklady na časť štipendia prevyšujúce 10. platovú triedu a 1. platový stupeň  (kód 16)</t>
  </si>
  <si>
    <t xml:space="preserve">        Trenčianska univerzita </t>
  </si>
  <si>
    <t>Alexandra Dubčeka v Trenčíne</t>
  </si>
  <si>
    <t>Výročná správa o hospodárení</t>
  </si>
  <si>
    <t>doc. Ing. Jozef  Habánik, PhD.</t>
  </si>
  <si>
    <t>za rok 2013</t>
  </si>
  <si>
    <t xml:space="preserve">rektor </t>
  </si>
  <si>
    <t xml:space="preserve"> - odpisy DN a HM nadobudnutého z kapitálových dotácií zo ŠR 
(účet 551 100, 551 121, 551 123, 551 001, 551 003)</t>
  </si>
  <si>
    <t xml:space="preserve"> - ostatné náklady z účtovej skupiny 55 (účty 552, 553, 554, 557, 558, 559)</t>
  </si>
  <si>
    <t>14</t>
  </si>
  <si>
    <t>Ostatné dane a poplatky</t>
  </si>
  <si>
    <t>15</t>
  </si>
  <si>
    <t>Zmluvné pokuty a penále</t>
  </si>
  <si>
    <t>16</t>
  </si>
  <si>
    <t>Ostatné pokuty a penále</t>
  </si>
  <si>
    <t>17</t>
  </si>
  <si>
    <t>Odpísanie pohľadávky</t>
  </si>
  <si>
    <t>18</t>
  </si>
  <si>
    <t>Úroky</t>
  </si>
  <si>
    <t>19</t>
  </si>
  <si>
    <t>Kurzové straty</t>
  </si>
  <si>
    <t>20</t>
  </si>
  <si>
    <t>Dary</t>
  </si>
  <si>
    <t>21</t>
  </si>
  <si>
    <t>Osobitné náklady</t>
  </si>
  <si>
    <t>22</t>
  </si>
  <si>
    <t>Manká a škody</t>
  </si>
  <si>
    <t>23</t>
  </si>
  <si>
    <t>Iné ostatné náklady</t>
  </si>
  <si>
    <t>24</t>
  </si>
  <si>
    <t>Odpisy DNM a DHM</t>
  </si>
  <si>
    <t>25</t>
  </si>
  <si>
    <t>26</t>
  </si>
  <si>
    <t>Predané cenné papiere</t>
  </si>
  <si>
    <t>27</t>
  </si>
  <si>
    <t>Predaný materiál</t>
  </si>
  <si>
    <t>28</t>
  </si>
  <si>
    <t>Náklady na krátkod. finančný maj.</t>
  </si>
  <si>
    <t>29</t>
  </si>
  <si>
    <t>Tvorba fondov</t>
  </si>
  <si>
    <t>30</t>
  </si>
  <si>
    <t xml:space="preserve">Náklady na precenenie cen.pap. </t>
  </si>
  <si>
    <t>31</t>
  </si>
  <si>
    <t>Tvorba a zúčt. opravných položiek</t>
  </si>
  <si>
    <t>32</t>
  </si>
  <si>
    <t>33</t>
  </si>
  <si>
    <t>Poskytnuté príspevky org. zlož.</t>
  </si>
  <si>
    <t>34</t>
  </si>
  <si>
    <t>Poskyt. príspevky iným účt. jednot.</t>
  </si>
  <si>
    <t>35</t>
  </si>
  <si>
    <t>Poskytnuté príspevky fyz. osobám</t>
  </si>
  <si>
    <t>36</t>
  </si>
  <si>
    <t>Poskyt. príspevky z verejnej zbierky</t>
  </si>
  <si>
    <t>37</t>
  </si>
  <si>
    <t>38</t>
  </si>
  <si>
    <t>Tržby za vlastné výrobky</t>
  </si>
  <si>
    <t>39</t>
  </si>
  <si>
    <t>Tržby z predaja služieb</t>
  </si>
  <si>
    <t>40</t>
  </si>
  <si>
    <t>Tržby za predaný tovar</t>
  </si>
  <si>
    <t>41</t>
  </si>
  <si>
    <t>Zmenaq stavu zásob ned. výroby</t>
  </si>
  <si>
    <t>42</t>
  </si>
  <si>
    <t>Zmena stavu zásob polotovarov</t>
  </si>
  <si>
    <t>43</t>
  </si>
  <si>
    <t>Zmena stavu zásob výrobkov</t>
  </si>
  <si>
    <t>44</t>
  </si>
  <si>
    <t>Zmena stavu zásob zvierat</t>
  </si>
  <si>
    <t>45</t>
  </si>
  <si>
    <t>Aktivácia materiálu a tovaru</t>
  </si>
  <si>
    <t>46</t>
  </si>
  <si>
    <t>Aktivácia vnútroorganizačných služieb</t>
  </si>
  <si>
    <t>47</t>
  </si>
  <si>
    <t>Aktivácia dlhodobého nehmot. majetku</t>
  </si>
  <si>
    <t>48</t>
  </si>
  <si>
    <t>Nehmotné výsledky z vývojovej a obdob.činnosti 012-(072+091A</t>
  </si>
  <si>
    <t>003</t>
  </si>
  <si>
    <t>Softvér 013-(073+091AÚ)</t>
  </si>
  <si>
    <t>004</t>
  </si>
  <si>
    <t>005</t>
  </si>
  <si>
    <t>Ostatný.dlhodob.nehmot.majetok(018+019)-(078+079+091AÚ)</t>
  </si>
  <si>
    <t>006</t>
  </si>
  <si>
    <t>Obstaranie dlhodobého nehmotného majetku (041-093)</t>
  </si>
  <si>
    <t>007</t>
  </si>
  <si>
    <t>Poskytnut.preddavky na dlhodob.nehmot.majetok (051-095AÚ)</t>
  </si>
  <si>
    <t>008</t>
  </si>
  <si>
    <t>2. Dlhodobý hmotný majetok (r. 010 až r. 020)</t>
  </si>
  <si>
    <t>009</t>
  </si>
  <si>
    <t>Pozemky (031)</t>
  </si>
  <si>
    <t>010</t>
  </si>
  <si>
    <t>Umelecké diela a zbierky (032)</t>
  </si>
  <si>
    <t>011</t>
  </si>
  <si>
    <t>Stavby 021-(081-092AÚ)</t>
  </si>
  <si>
    <t>012</t>
  </si>
  <si>
    <t>Samostatné hnuteľné veci a súbory hnuteľných vecí (022 - (08</t>
  </si>
  <si>
    <t>013</t>
  </si>
  <si>
    <t>Dopravné prostriedky (023 - (083+092AÚ))</t>
  </si>
  <si>
    <t>014</t>
  </si>
  <si>
    <t>Pestovateľské celky trvalých porastov (025 - (085 + 092AÚ))</t>
  </si>
  <si>
    <t>015</t>
  </si>
  <si>
    <t>Základné stádo a ťažné zvieratá (026 - (086 + 092AÚ))</t>
  </si>
  <si>
    <t>016</t>
  </si>
  <si>
    <t>Drobný dlhodobý hmotný majetok (028 - (088 + 092AÚ))</t>
  </si>
  <si>
    <t>017</t>
  </si>
  <si>
    <t>Ostatný dlhodobý hmotný majetok (029 - (089 +092AÚ))</t>
  </si>
  <si>
    <t>018</t>
  </si>
  <si>
    <t>Obstaranie dlhodobého hmotného majetku (042 - 094)</t>
  </si>
  <si>
    <t>019</t>
  </si>
  <si>
    <t>Poskytnuté preddavky na dlhodob.hmot.majetok (052-095AÚ)</t>
  </si>
  <si>
    <t>020</t>
  </si>
  <si>
    <t>3. Dlhodobý finančný majetok r.022 až r.028</t>
  </si>
  <si>
    <t>021</t>
  </si>
  <si>
    <t>Podiel.cen.papier.a podiely v obchod.spol.v ovládan.osobe (0</t>
  </si>
  <si>
    <t>022</t>
  </si>
  <si>
    <t>Podiel.cen.papiere a podiely v obchod.spol.s podstat.vplyvom</t>
  </si>
  <si>
    <t>023</t>
  </si>
  <si>
    <t>Dlhové cenné papiere držané do splatnosti (065 - 096 AÚ)</t>
  </si>
  <si>
    <t>024</t>
  </si>
  <si>
    <t>Pôžičky podnikom v skup.a ostat.pôžičky (066+067)-096AÚ</t>
  </si>
  <si>
    <t>025</t>
  </si>
  <si>
    <t>Ostatný dlhodobý finančný majetok (069-096AÚ)</t>
  </si>
  <si>
    <t>026</t>
  </si>
  <si>
    <t>Obstaranie dlhodobého finančného majetku (043 - 096AÚ)</t>
  </si>
  <si>
    <t>027</t>
  </si>
  <si>
    <t>Poskytnuté preddavky na dlhodobý finančný majetok (053 - 096</t>
  </si>
  <si>
    <t>028</t>
  </si>
  <si>
    <t>B. OBEŽNÝ MAJETOK SPOLU r.030+r.037+r.042+r.051</t>
  </si>
  <si>
    <t>029</t>
  </si>
  <si>
    <t>1. Zásoby r.031 až r.036</t>
  </si>
  <si>
    <t>030</t>
  </si>
  <si>
    <t>Materiál (112+119) -191</t>
  </si>
  <si>
    <t>031</t>
  </si>
  <si>
    <t>Nedokonč.výroba a polotovary vlast.výroby (121+122)-(192+193</t>
  </si>
  <si>
    <t>032</t>
  </si>
  <si>
    <t>Výrobky (123-194)</t>
  </si>
  <si>
    <t>033</t>
  </si>
  <si>
    <t>Zvieratá (124-195)</t>
  </si>
  <si>
    <t>034</t>
  </si>
  <si>
    <t>Tovar (132+139)-196</t>
  </si>
  <si>
    <t>035</t>
  </si>
  <si>
    <t>Poskytnuté prevádzkové preddavky na zásoby (314AÚ-391AÚ)</t>
  </si>
  <si>
    <t>036</t>
  </si>
  <si>
    <t>2. Dlhodobé pohľadávky (r.038 až 041)</t>
  </si>
  <si>
    <t>037</t>
  </si>
  <si>
    <t>Pohľadávky z obchod.styku (311AÚ až 314AÚ) - 391AÚ</t>
  </si>
  <si>
    <t>038</t>
  </si>
  <si>
    <t>Ostatné pohľadávky (315AÚ - 391AÚ)</t>
  </si>
  <si>
    <t>039</t>
  </si>
  <si>
    <t>Pohľadávky voči účastníkom združení (358AÚ - 391AÚ)</t>
  </si>
  <si>
    <t>040</t>
  </si>
  <si>
    <t>Iné pohľadávky (335AÚ+373AÚ+375AÚ+378AÚ) -391AÚ</t>
  </si>
  <si>
    <t>041</t>
  </si>
  <si>
    <t>3. Krátkodobé pohľadávky r.043 až r.050</t>
  </si>
  <si>
    <t>042</t>
  </si>
  <si>
    <t>Pohľadávky z obchodného styku (311AÚ až 314AÚ) - 391AÚ</t>
  </si>
  <si>
    <t>043</t>
  </si>
  <si>
    <t>044</t>
  </si>
  <si>
    <t>Zúčtovanie zo Sociálnou poisť. a zdravot.poisťovňami (336)</t>
  </si>
  <si>
    <t>045</t>
  </si>
  <si>
    <t>Daňové pohľadávky (341 až 345)</t>
  </si>
  <si>
    <t>046</t>
  </si>
  <si>
    <t>Pohľ.z dôvodu fin.vzťahov k ŠR a rozpočtom úz.správ (346+348</t>
  </si>
  <si>
    <t>047</t>
  </si>
  <si>
    <t>048</t>
  </si>
  <si>
    <t>Spojovací účet pri združení (396-391AÚ)</t>
  </si>
  <si>
    <t>049</t>
  </si>
  <si>
    <t>050</t>
  </si>
  <si>
    <t>4. Finančné účty r.052 až 056</t>
  </si>
  <si>
    <t>051</t>
  </si>
  <si>
    <t>Pokladnica (211+213)</t>
  </si>
  <si>
    <t>052</t>
  </si>
  <si>
    <t>Bankové účty (221AÚ+261)</t>
  </si>
  <si>
    <t>053</t>
  </si>
  <si>
    <t>Bankové účty s dobou viazanosti dlhšou ako jeden rok (221AÚ)</t>
  </si>
  <si>
    <t>054</t>
  </si>
  <si>
    <t>Krátkodobý finančný majetok (251+253+255+256+257)-291AÚ</t>
  </si>
  <si>
    <t>055</t>
  </si>
  <si>
    <t>Obstaranie krátkodobého finančného majetku (259 -291AÚ)</t>
  </si>
  <si>
    <t>056</t>
  </si>
  <si>
    <t>C. ČASOVÉ ROZLÍŠENIE SPOLU r.058 a r.059</t>
  </si>
  <si>
    <t>057</t>
  </si>
  <si>
    <t>1. Náklady budúcich období (381)</t>
  </si>
  <si>
    <t>058</t>
  </si>
  <si>
    <t>Príjmy budúcich období (385)</t>
  </si>
  <si>
    <t>059</t>
  </si>
  <si>
    <t>MAJETOK SPOLU r.001 + r.029 + r.057</t>
  </si>
  <si>
    <t>060</t>
  </si>
  <si>
    <t>Celkový výsledok</t>
  </si>
  <si>
    <t>Brutto</t>
  </si>
  <si>
    <t>Korekcia</t>
  </si>
  <si>
    <t>Netto</t>
  </si>
  <si>
    <t>Predch. účt. obdobie</t>
  </si>
  <si>
    <t>Strana aktív</t>
  </si>
  <si>
    <t>Tabuľka č. 24: Súvaha - Strana aktív</t>
  </si>
  <si>
    <t xml:space="preserve">   Oceniteľné práva 014-(074+091AÚ)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</si>
  <si>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</si>
  <si>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</si>
  <si>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</si>
  <si>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</si>
  <si>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</si>
  <si>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</si>
  <si>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</si>
  <si>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</si>
  <si>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</si>
  <si>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</si>
  <si>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</si>
  <si>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</si>
  <si>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</si>
  <si>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</si>
  <si>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</si>
  <si>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</si>
  <si>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</si>
  <si>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</si>
  <si>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</si>
  <si>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</si>
  <si>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</si>
  <si>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</si>
  <si>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</si>
  <si>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</si>
  <si>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</si>
  <si>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</si>
  <si>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</si>
  <si>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</si>
  <si>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</si>
  <si>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</si>
  <si>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Poskytnuté príspevky z podielu zaplatenej dane</t>
  </si>
  <si>
    <t>Zost. cena predaného DNM a DHM</t>
  </si>
  <si>
    <t>Iné pohľadávky  (335 AÚ + 373 AÚ + 375 AÚ + 378 AÚ) - (391 AÚ)</t>
  </si>
  <si>
    <t xml:space="preserve">zabezpečenie mobilít v súlade s medzinárodnými zmluvami </t>
  </si>
  <si>
    <t>Peniaze na ceste (účet 261)</t>
  </si>
  <si>
    <t>Bežné bankové úvery      (231 + 232 + 461 AÚ)</t>
  </si>
  <si>
    <r>
      <t xml:space="preserve">Ostatné dlhodobé záväzky </t>
    </r>
    <r>
      <rPr>
        <sz val="9"/>
        <rFont val="Times New Roman"/>
        <family val="1"/>
      </rPr>
      <t xml:space="preserve"> (373 AÚ+ 479 AÚ)</t>
    </r>
  </si>
  <si>
    <t>Peňažné fondy tvorené podľa osobitného predpisu     (412)</t>
  </si>
  <si>
    <t>Rezervný fond                          (421)</t>
  </si>
  <si>
    <t>Ostatné fondy                          (427)</t>
  </si>
  <si>
    <t>Fondy tvorené zo zisku            (423)</t>
  </si>
  <si>
    <t>Rezervy zákonné                      (451AÚ)</t>
  </si>
  <si>
    <t>Ostatné rezervy                        (459AÚ)</t>
  </si>
  <si>
    <t>Krátkodobé  rezervy                (323+451AÚ+459AÚ)</t>
  </si>
  <si>
    <t>Záväzky zo sociálneho fondu     (472)</t>
  </si>
  <si>
    <t>Vydané dlhopisy                       (473)</t>
  </si>
  <si>
    <t>Záväzky z nájmu                       (474 AÚ)</t>
  </si>
  <si>
    <t>Dlhodobé prijaté preddavky      (475)</t>
  </si>
  <si>
    <t xml:space="preserve">Dlhodobé nevyfakturované dodávky       (476) </t>
  </si>
  <si>
    <t>Dlhodobé zmenky na úhradu                   (478)</t>
  </si>
  <si>
    <t>Záväzky voči zamestnancom    (331 +333)</t>
  </si>
  <si>
    <t>Zúčtovania so SP a zdravotnými poisťovňami         (336)</t>
  </si>
  <si>
    <t>Daňové záväzky                      (341 až 345)</t>
  </si>
  <si>
    <t>Záväzky z dôvodu finančných vzťahov k štátnemu rozpočtu a rozpočtom územnej j samosprávy       (346 +348)</t>
  </si>
  <si>
    <t>Záväzky voči účastníkom združení   (368)</t>
  </si>
  <si>
    <t>Spojovací účet pri združení   (396)</t>
  </si>
  <si>
    <t>Dlhodobé bankové úvery      (461 AÚ)</t>
  </si>
  <si>
    <t>Výdavky budúcich období       (383)</t>
  </si>
  <si>
    <t>Záväzky z upísaných nesplatených cenných papierov a vkladov (367)</t>
  </si>
  <si>
    <t>Obstaranie dlhodobého nehmotného majetku (041)-(093)</t>
  </si>
  <si>
    <t>A. NEOBEŽNÝ MAJETOK SPOLU r. 002 + 009 + 021</t>
  </si>
  <si>
    <t>Číslo účtu</t>
  </si>
  <si>
    <t>Spotreba materiálu</t>
  </si>
  <si>
    <t>01</t>
  </si>
  <si>
    <t>Spotreba energie</t>
  </si>
  <si>
    <t>02</t>
  </si>
  <si>
    <t>Predaný tovar</t>
  </si>
  <si>
    <t>03</t>
  </si>
  <si>
    <t>Opravy a udržiavanie</t>
  </si>
  <si>
    <t>04</t>
  </si>
  <si>
    <t>Cestovné</t>
  </si>
  <si>
    <t>05</t>
  </si>
  <si>
    <t>Náklady na reprezentáciu</t>
  </si>
  <si>
    <t>06</t>
  </si>
  <si>
    <t>Ostatné služby</t>
  </si>
  <si>
    <t>07</t>
  </si>
  <si>
    <t>Mzdové náklady</t>
  </si>
  <si>
    <t>08</t>
  </si>
  <si>
    <t>Zákonné soc. poistenie a zdr.pois.</t>
  </si>
  <si>
    <t>09</t>
  </si>
  <si>
    <t>Ostatné sociálne poistenie</t>
  </si>
  <si>
    <t>10</t>
  </si>
  <si>
    <t>Zákonné sociálne náklady</t>
  </si>
  <si>
    <t>11</t>
  </si>
  <si>
    <t>Ostatné sociálne náklady</t>
  </si>
  <si>
    <t>12</t>
  </si>
  <si>
    <t>Daň z motorových vozidiel</t>
  </si>
  <si>
    <t>13</t>
  </si>
  <si>
    <t>Daň z nehnuteľností</t>
  </si>
  <si>
    <t>Aktivácia dlhodobého hmotného majet.</t>
  </si>
  <si>
    <t>49</t>
  </si>
  <si>
    <t>50</t>
  </si>
  <si>
    <t>51</t>
  </si>
  <si>
    <t>Platby za odpísané pohľadávky</t>
  </si>
  <si>
    <t>52</t>
  </si>
  <si>
    <t>53</t>
  </si>
  <si>
    <t>Kurzové zisky</t>
  </si>
  <si>
    <t>54</t>
  </si>
  <si>
    <t>Prijaté dary</t>
  </si>
  <si>
    <t>55</t>
  </si>
  <si>
    <t>Osobitné výnosy</t>
  </si>
  <si>
    <t>56</t>
  </si>
  <si>
    <t>Zákonné poplatky</t>
  </si>
  <si>
    <t>57</t>
  </si>
  <si>
    <t>Iné ostatné výnosy</t>
  </si>
  <si>
    <t>58</t>
  </si>
  <si>
    <t>Tržby z predaja dlhodobého majetku</t>
  </si>
  <si>
    <t>59</t>
  </si>
  <si>
    <t>Výnosy z dlhodobého finančného maj.</t>
  </si>
  <si>
    <t>60</t>
  </si>
  <si>
    <t>Tržby z predaja cenných papierov a pod.</t>
  </si>
  <si>
    <t>61</t>
  </si>
  <si>
    <t>Tržby z predaja materiálu</t>
  </si>
  <si>
    <t>62</t>
  </si>
  <si>
    <t>Výnosy z krátkod. finančného majetku</t>
  </si>
  <si>
    <t>63</t>
  </si>
  <si>
    <t>Výnosy z použitia fondu</t>
  </si>
  <si>
    <t>64</t>
  </si>
  <si>
    <t>Výnosy z precenenia cenných papierov</t>
  </si>
  <si>
    <t>65</t>
  </si>
  <si>
    <t>Výnosy z nájmu majetku</t>
  </si>
  <si>
    <t>66</t>
  </si>
  <si>
    <t>Prijaté príspevky od organizačných zložiek</t>
  </si>
  <si>
    <t>67</t>
  </si>
  <si>
    <t>Prijaté príspevky od iných organizácií</t>
  </si>
  <si>
    <t>68</t>
  </si>
  <si>
    <t>Prijaté príspevky od fyzických osôb</t>
  </si>
  <si>
    <t>69</t>
  </si>
  <si>
    <t>Prijaté členské príspevky</t>
  </si>
  <si>
    <t>70</t>
  </si>
  <si>
    <t>Príspevky z podielu zaplatenej dane</t>
  </si>
  <si>
    <t>71</t>
  </si>
  <si>
    <t>Prijaté príspevky z verejných zbierok</t>
  </si>
  <si>
    <t>72</t>
  </si>
  <si>
    <t>Dotácie</t>
  </si>
  <si>
    <t>73</t>
  </si>
  <si>
    <t>Účtová trieda 6 spolu r.39 až r. 73</t>
  </si>
  <si>
    <t>74</t>
  </si>
  <si>
    <t>Výsledok hospodárenia pred zdanením r.74-r.38</t>
  </si>
  <si>
    <t>75</t>
  </si>
  <si>
    <t>Daň z príjmov</t>
  </si>
  <si>
    <t>76</t>
  </si>
  <si>
    <t>Dodatočné odvody dane z príjmov</t>
  </si>
  <si>
    <t>77</t>
  </si>
  <si>
    <t xml:space="preserve">Výsledok hospod.  po zdanení r. 75-(r.76 + r.77) </t>
  </si>
  <si>
    <t>78</t>
  </si>
  <si>
    <r>
      <t>Spolu</t>
    </r>
    <r>
      <rPr>
        <sz val="12"/>
        <rFont val="Times New Roman"/>
        <family val="1"/>
      </rPr>
      <t xml:space="preserve"> [R1+R6+R7+R8]</t>
    </r>
  </si>
  <si>
    <t>Základné imanie    (411)</t>
  </si>
  <si>
    <t>Fond reprodukcie   (413)</t>
  </si>
  <si>
    <t>- ostatné energie</t>
  </si>
  <si>
    <t>Samostatné hnuteľné veci a súbory hnuteľných vecí  (022) - (082 + 092 AÚ)</t>
  </si>
  <si>
    <t>Zamestnanci platení z dotácie MŠVVaŠ SR</t>
  </si>
  <si>
    <t>z účelovej dotácie MŠVVaŠ SR</t>
  </si>
  <si>
    <t xml:space="preserve">Nevyčerpaná dotácia (+) / nedoplatok dotácie (-) k 31. 12. predchádzajúceho roka  
[R4_SC = R6_SA]                         </t>
  </si>
  <si>
    <t>47a</t>
  </si>
  <si>
    <t>Príspevok z podielu zaplatenej dane (účet 665)</t>
  </si>
  <si>
    <t>- iné analyticky sledované náklady (účty 501 005-006, 501 013-018, 501 077)</t>
  </si>
  <si>
    <t>86a</t>
  </si>
  <si>
    <t>Vnútroorganizačné prevody (účtovná skupina 57)</t>
  </si>
  <si>
    <t>Projektovaná lôžková kapacita študentského domova k 31. 12. kalendárneho roka (v počte miest)</t>
  </si>
  <si>
    <r>
      <t xml:space="preserve">Štipendiá z vlastných zdrojov vysokej školy (§ 97 zákona) spolu </t>
    </r>
    <r>
      <rPr>
        <sz val="12"/>
        <rFont val="Times New Roman"/>
        <family val="1"/>
      </rPr>
      <t xml:space="preserve">[R2+R5+R8+R11] </t>
    </r>
  </si>
  <si>
    <t>F = A+B+C+D+E</t>
  </si>
  <si>
    <t>J</t>
  </si>
  <si>
    <t>K</t>
  </si>
  <si>
    <t>L=
G+H+I+J+K</t>
  </si>
  <si>
    <t>10a</t>
  </si>
  <si>
    <t>G=A+B+C+D+E+F</t>
  </si>
  <si>
    <t>Názov verejnej vysokej školy:   
Trenčianska univerzita A. Dubčeka v Trenčíne</t>
  </si>
  <si>
    <t>Názov verejnej vysokej školy:    
Trenčianska univerzita A. Dubčeka v Trenčíne</t>
  </si>
  <si>
    <t xml:space="preserve">Názov verejnej vysokej školy: 
Trenčianska univerzita A. Dubčeka v Trenčíne </t>
  </si>
  <si>
    <t xml:space="preserve">Názov verejnej vysokej školy:  
Trenčianska univerzita A. Dubčeka v Trenčíne </t>
  </si>
  <si>
    <t xml:space="preserve">Názov verejnej vysokej školy:  
Trenčianska univerzita A. Dubčeka v Trenčíne  </t>
  </si>
  <si>
    <t>Názov verejnej vysokej školy:  
Trenčianska univerzita A. Dubčeka v Trenčíne</t>
  </si>
  <si>
    <t>Názov verejnej vysokej školy: Trenčianska univerzita A. Dubčeka v Trenčíne</t>
  </si>
  <si>
    <t xml:space="preserve">Názov verejnej vysokej školy: Trenčianska univerzita A. Dubčeka v Trenčíne </t>
  </si>
  <si>
    <t xml:space="preserve">Názov verejnej vysokej školy:  Trenčianska univerzita Alexandra Dubčeka v Trenčíne
Trenčianska univerzita A. Dubčeka v Trenčíne </t>
  </si>
  <si>
    <t xml:space="preserve">Názov verejnej vysokej školy:   
Trenčianska univerzita A. Dubčeka v Trenčíne  </t>
  </si>
  <si>
    <t>Čerpanie z iných zdrojov</t>
  </si>
  <si>
    <t>Náklady na mzdy  poskytované z prostriedkov štátneho rozpočtu   (v Eur)</t>
  </si>
  <si>
    <t>Náklady na mzdy poskytované z dotácie MŠVVaŠ SR  (v Eur)</t>
  </si>
  <si>
    <t>Náklady na mzdy poskytované z iných zdrojov 
 (v Eur)</t>
  </si>
  <si>
    <t>Náklady na mzdy spolu
 (v Eur)</t>
  </si>
  <si>
    <t>Finančné prostriedky  
 (v Eur)</t>
  </si>
  <si>
    <t>7000240911/8180 dotačný účet TnUAD</t>
  </si>
  <si>
    <t>7000154044/8180 BÚ zostatkový TnUAD</t>
  </si>
  <si>
    <t>7000065375/8180 príjmy TnUAD</t>
  </si>
  <si>
    <t>7000065391/8180 štud.jedáleň TnUAD</t>
  </si>
  <si>
    <t>7000065412/8180 Granty TnUAD</t>
  </si>
  <si>
    <t>7000065420/8180 FŠT TnUAD, 7000154036/8180Mäsiar TnUAD,7000065439/8180 FSEV TnUAD,7000065447/8180 FM TnUAD,7000285730/8180 FZaO TnUAD</t>
  </si>
  <si>
    <t>7000065383/8180 Soc.fond TnUAD</t>
  </si>
  <si>
    <t>7000065471/8180 DU EUR Sok TUAD TN,7000065463/8180 DU EUR Rea TUAD TN,7000065404/8180 dar účet TUAD TN,7000154052/8180 EUA-QCP-TnUAD,7000154028/8180 COOP-CT-2003 pre FŠT,7000175187/8180 BU-MBA štúdium TnUAD,7000175195/8180 BU-EFRR+MVRRpr.SR+ČR/KASKLO/TnUA</t>
  </si>
  <si>
    <t>- dary (účet 649 009) (646)</t>
  </si>
  <si>
    <r>
      <t>Tržby z predaja služieb (účet 602)</t>
    </r>
    <r>
      <rPr>
        <sz val="12"/>
        <rFont val="Times New Roman"/>
        <family val="1"/>
      </rPr>
      <t xml:space="preserve"> [SUM(R7:R10)] </t>
    </r>
  </si>
  <si>
    <t xml:space="preserve">- náklady na tvorbu ostatných fondov (účty 556 300 556 510, 556 520) </t>
  </si>
  <si>
    <r>
      <t xml:space="preserve">z </t>
    </r>
    <r>
      <rPr>
        <b/>
        <sz val="12"/>
        <color indexed="17"/>
        <rFont val="Times New Roman"/>
        <family val="1"/>
      </rPr>
      <t>neúčelovej</t>
    </r>
    <r>
      <rPr>
        <b/>
        <sz val="12"/>
        <color indexed="8"/>
        <rFont val="Times New Roman"/>
        <family val="1"/>
      </rPr>
      <t xml:space="preserve"> dotácie MŠVVaŠ SR</t>
    </r>
  </si>
  <si>
    <t>E=A+B+C+D</t>
  </si>
  <si>
    <t>Fond na podporu štúdia študentov so špecifickými potrebami</t>
  </si>
  <si>
    <r>
      <t>Tvorba fondu v kalendárnom roku spolu</t>
    </r>
    <r>
      <rPr>
        <sz val="12"/>
        <color indexed="8"/>
        <rFont val="Times New Roman"/>
        <family val="1"/>
      </rPr>
      <t xml:space="preserve"> SUM(R3:R10) </t>
    </r>
  </si>
  <si>
    <t>- prenos zostatku dotácie do nasledujúceho kalendárneho roku [R6+R7-R15]</t>
  </si>
  <si>
    <t>Náklady na činnosť študentských jedální súvisiace so stravovaním študentov za kalendárny rok</t>
  </si>
  <si>
    <r>
      <t xml:space="preserve">Rozdiel výnosov a nákladov študentských jedální súvisiacich so stravovaním študentov  </t>
    </r>
    <r>
      <rPr>
        <sz val="12"/>
        <rFont val="Times New Roman"/>
        <family val="1"/>
      </rPr>
      <t>[R1-R9]</t>
    </r>
  </si>
  <si>
    <r>
      <t xml:space="preserve">Počet vydaných jedál študentom </t>
    </r>
    <r>
      <rPr>
        <b/>
        <vertAlign val="super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v kalendárnom roku  </t>
    </r>
  </si>
  <si>
    <t xml:space="preserve">Stav k 31. 12. 2012  </t>
  </si>
  <si>
    <t>Tabuľka č. 8: Údaje o systéme sociálnej podpory - časť  sociálne štipendiá  (§ 96 zákona) 
za roky 2012 a 2013</t>
  </si>
  <si>
    <t xml:space="preserve">Čerpanie bežnej dotácie v roku 2013 prostredníctvom fondu reprodukcie </t>
  </si>
  <si>
    <t>Čerpanie kapitálovej dotácie v roku 2013
zo štátneho rozpočtu</t>
  </si>
  <si>
    <r>
      <t xml:space="preserve">Čerpanie kapitálovej dotácie v roku 2013
</t>
    </r>
    <r>
      <rPr>
        <b/>
        <sz val="11"/>
        <color indexed="8"/>
        <rFont val="Times New Roman"/>
        <family val="1"/>
      </rPr>
      <t>z prostriedkov EÚ (štrukturálnych fondov)</t>
    </r>
  </si>
  <si>
    <t>Tabuľka č. 13: Stav a vývoj finančných fondov verejnej vysokej školy v rokoch 2012 a 2013</t>
  </si>
  <si>
    <t>K=A+C+E+G+I</t>
  </si>
  <si>
    <t>L=B+D+F+H+J</t>
  </si>
  <si>
    <t>Stav účtu k 31.12.2013</t>
  </si>
  <si>
    <t xml:space="preserve">Tabuľka č. 17: Príjmy verejnej vysokej školy z prostriedkov EÚ a z prostriedkov na ich spolufinancovanie 
zo štátneho rozpočtu z kapitoly MŠVVaŠ SR a z iných kapitol štátneho rozpočtu v roku 2013
</t>
  </si>
  <si>
    <t>Tabuľka č. 16: Štruktúra a stav finančných prostriedkov na bankových účtoch verejnej vysokej školy
   k 31. decembru 2013</t>
  </si>
  <si>
    <t xml:space="preserve">Tabuľka č. 12: Výdavky verejnej vysokej školy na obstaranie a technické zhodnotenie dlhodobého majetku v roku 2013 </t>
  </si>
  <si>
    <t>Tabuľka č. 11: Zdroje verejnej vysokej školy na obstaranie a technické zhodnotenie dlhodobého  majetku v rokoch 2012 a 2013 )</t>
  </si>
  <si>
    <t xml:space="preserve">Náklady / Výnosy </t>
  </si>
  <si>
    <t xml:space="preserve">Tabuľka č. 7: Náklady verejnej vysokej školy na štipendiá interných doktorandov v roku 2013 </t>
  </si>
  <si>
    <t xml:space="preserve">Tabuľka č. 5: Náklady verejnej vysokej školy v rokoch 2012 a 2013 </t>
  </si>
  <si>
    <t xml:space="preserve">Tabuľka č. 4: Výnosy verejnej vysokej školy zo školného a z poplatkov spojených so štúdiom  
v rokoch 2012 a 2013 </t>
  </si>
  <si>
    <t>Tabuľka č. 3: Výnosy verejnej vysokej školy v rokoch 2012 a 2013</t>
  </si>
  <si>
    <t>Tabuľka č. 2: Príjmy verejnej vysokej školy  v roku 2013 majúce charakter dotácie okrem príjmov z dotácií 
 z  kapitoly MŠVVaŠ SR a okrem  prostriedkov EÚ  (štrukturálnych  fondov)</t>
  </si>
  <si>
    <r>
      <t>Tabuľka č. 18: Príjmy z dotácií verejnej vysokej škole zo štátneho rozpočtu z kapitoly MŠVVaŠ SR poskytnuté mimo programu 077 a mimo príjmov z prostriedkov EÚ (zo štrukturálnych fondov) v roku 2013</t>
    </r>
    <r>
      <rPr>
        <sz val="14"/>
        <rFont val="Times New Roman"/>
        <family val="1"/>
      </rPr>
      <t xml:space="preserve"> 
</t>
    </r>
  </si>
  <si>
    <t xml:space="preserve">Tabuľka č. 19: Štipendiá z vlastných zdrojov podľa § 97 zákona v rokoch 2012 a 2013 </t>
  </si>
  <si>
    <t xml:space="preserve">- výnosy zo školného za  štúdium v externej forme štúdia (§92 ods. 4) zákona (účet  649020) </t>
  </si>
  <si>
    <r>
      <t xml:space="preserve">Nárok na príspevok zo štátneho rozpočtu na jedlá podľa metodiky </t>
    </r>
    <r>
      <rPr>
        <sz val="12"/>
        <rFont val="Times New Roman"/>
        <family val="1"/>
      </rPr>
      <t xml:space="preserve">                                     </t>
    </r>
  </si>
  <si>
    <t>Číslo účtu/Poznámka</t>
  </si>
  <si>
    <r>
      <t xml:space="preserve">Dotácie z kapitol štátneho rozpočtu okrem kapitoly MŠVVaŠ SR </t>
    </r>
    <r>
      <rPr>
        <sz val="12"/>
        <rFont val="Times New Roman"/>
        <family val="1"/>
      </rPr>
      <t xml:space="preserve"> (na zdroji 111) [SUM(R1a:R1...)]</t>
    </r>
  </si>
  <si>
    <t>Príjem z dotácie poskytnutej na sociálne štipendiá v rámci dotačnej zmluvy z kapitoly     MŠVVaŠ k 31.12.</t>
  </si>
  <si>
    <r>
      <t>Náklady
hlavnej činnosti
2012</t>
    </r>
    <r>
      <rPr>
        <b/>
        <sz val="12"/>
        <color indexed="10"/>
        <rFont val="Times New Roman"/>
        <family val="1"/>
      </rPr>
      <t xml:space="preserve"> </t>
    </r>
  </si>
  <si>
    <r>
      <t>Rozdiel 2013-2012</t>
    </r>
    <r>
      <rPr>
        <sz val="12"/>
        <color indexed="10"/>
        <rFont val="Times New Roman"/>
        <family val="1"/>
      </rPr>
      <t xml:space="preserve"> </t>
    </r>
  </si>
  <si>
    <t>Účtová trieda 5 spolu r.01 až r.37</t>
  </si>
  <si>
    <t>Pohľadávky voči účastníkom združení  (358 AÚ - 391 AÚ)</t>
  </si>
  <si>
    <t>Pohľadávky voči účastníkom združení  (358 AÚ -391 AÚ)</t>
  </si>
  <si>
    <t>Spojovací účet pri združení  (396-391 AÚ)</t>
  </si>
  <si>
    <t>Bankové účty  (221 AÚ + 261)</t>
  </si>
  <si>
    <t>Obstaranie krátkodobého finančného majetku (259-291 AÚ)</t>
  </si>
  <si>
    <t>C. ČASOVÉ ROZLÍŠENIE SPOLU        r. 058 a r. 059</t>
  </si>
  <si>
    <t xml:space="preserve"> MAJETOK SPOLU                           r.001 + 029 +057</t>
  </si>
  <si>
    <t>Finančné účty                                           r.052 až 056</t>
  </si>
  <si>
    <t>Krátkodobé pohľadávky                         r.043 až 050</t>
  </si>
  <si>
    <t>Dlhodobé pohľadávky                              r.038 až 041</t>
  </si>
  <si>
    <t>B. OBEŽNÝ MAJETOK SPOLU    r.030+037+042+051</t>
  </si>
  <si>
    <t>Dotácia na štipendiá doktorandov poskytnutá v rámci dotačnej zmluvy v roku 2013</t>
  </si>
  <si>
    <t xml:space="preserve">Nevyčerpaná účelová dotácia (+) / nedoplatok účelovej dotácie (-) za rok 2013 </t>
  </si>
  <si>
    <t>Počet osobomesiacov za rok 2013</t>
  </si>
  <si>
    <r>
      <t>Náklady na štipendiá interných doktorandov (R2+R5)</t>
    </r>
    <r>
      <rPr>
        <b/>
        <sz val="12"/>
        <color indexed="8"/>
        <rFont val="Times New Roman"/>
        <family val="1"/>
      </rPr>
      <t xml:space="preserve"> </t>
    </r>
  </si>
  <si>
    <t xml:space="preserve">Názov verejnej vysokej školy:
Trenčianska univerzita A. Dubčeka v Trenčíne </t>
  </si>
  <si>
    <r>
      <t>Ostatné náklady (účtová skupina 54)</t>
    </r>
    <r>
      <rPr>
        <sz val="12"/>
        <rFont val="Times New Roman"/>
        <family val="1"/>
      </rPr>
      <t xml:space="preserve"> [R75+ R76]</t>
    </r>
  </si>
  <si>
    <t xml:space="preserve"> - odpisy ostatného DN a HM (účet 551 200, 221, 223, 400, 900, 921, 923)</t>
  </si>
  <si>
    <t xml:space="preserve"> - odpisy DN a HM nadobudnutého z kapitálových dotácií z EÚ (zo štrukturálnych fondov) (účet 551 300, 321, 323)</t>
  </si>
  <si>
    <r>
      <t>Poskytnuté príspevky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(účtová skupina 56)</t>
    </r>
  </si>
  <si>
    <t>Dlhodobý nehmotný majetok                r.003 až 008</t>
  </si>
  <si>
    <t>Dlhodobý hmotný majetok                     r.010 až 020</t>
  </si>
  <si>
    <t>Dlhodobý finančný majetok                   r.022 až 028</t>
  </si>
  <si>
    <t>A. VLASTNÉ ZDROJE KRYTIA MAJETKU SPOLU         r.062+068+072+073</t>
  </si>
  <si>
    <t>Imanie a peňažné fondy                                       r.063 až 067</t>
  </si>
  <si>
    <t>Fondy tvorené zo zisku                                      r.069 až 071</t>
  </si>
  <si>
    <t>Nevysporiadaný výsledok hospodárenia minulých rokov          (+,- 428)</t>
  </si>
  <si>
    <t>zdroj 11T  + 13T spolu</t>
  </si>
  <si>
    <r>
      <t>Výnosy zo školného</t>
    </r>
    <r>
      <rPr>
        <sz val="12"/>
        <color indexed="8"/>
        <rFont val="Times New Roman"/>
        <family val="1"/>
      </rPr>
      <t xml:space="preserve">  [R2+R3 +R4]</t>
    </r>
  </si>
  <si>
    <r>
      <t xml:space="preserve">zdroj 11S1; </t>
    </r>
    <r>
      <rPr>
        <b/>
        <sz val="12"/>
        <rFont val="Times New Roman"/>
        <family val="1"/>
      </rPr>
      <t>13S1</t>
    </r>
  </si>
  <si>
    <r>
      <t xml:space="preserve">zdroj 11S2; </t>
    </r>
    <r>
      <rPr>
        <b/>
        <sz val="12"/>
        <rFont val="Times New Roman"/>
        <family val="1"/>
      </rPr>
      <t>13S2</t>
    </r>
  </si>
  <si>
    <r>
      <t xml:space="preserve">zdroj 11T1; </t>
    </r>
    <r>
      <rPr>
        <b/>
        <sz val="12"/>
        <rFont val="Times New Roman"/>
        <family val="1"/>
      </rPr>
      <t>13T1</t>
    </r>
  </si>
  <si>
    <r>
      <t xml:space="preserve">zdroj 11T2; </t>
    </r>
    <r>
      <rPr>
        <b/>
        <sz val="12"/>
        <rFont val="Times New Roman"/>
        <family val="1"/>
      </rPr>
      <t>13T2</t>
    </r>
  </si>
  <si>
    <r>
      <t>Dotácie z prostriedkov EÚ spolu</t>
    </r>
    <r>
      <rPr>
        <sz val="12"/>
        <color indexed="8"/>
        <rFont val="Times New Roman"/>
        <family val="1"/>
      </rPr>
      <t xml:space="preserve"> [R7+R8]</t>
    </r>
  </si>
  <si>
    <t>Tabuľka č. 1: Príjmy z dotácií verejnej vysokej škole zo štátneho rozpočtu z kapitoly MŠVVaŠ SR
 poskytnuté na základe Zmluvy o poskytnutí dotácie zo štátneho rozpočtu prostredníctvom rozpočtu Ministerstva školstva, vedy, výskumu a športu Slovenskej repub</t>
  </si>
  <si>
    <t>dotácie z iných kapitol - Príjem UK z Min. kultúry</t>
  </si>
  <si>
    <t>dotácie na riešenie projektov APVV-0108-12 - spoluriešiteľ so SAV</t>
  </si>
  <si>
    <t>1c</t>
  </si>
  <si>
    <t>dotácie na riešenie projektov APVV-0218-11 - spoluriešiteľ so SAV</t>
  </si>
  <si>
    <t>SOKRATES</t>
  </si>
  <si>
    <t>Podielové cenné papiere a podiely v obchodných spoločnostiach s podstatným vplyvom  (062 - 096 AÚ)</t>
  </si>
  <si>
    <t>Dlhové cenné papiere držané do splatnosti  (065 - 096 AÚ)</t>
  </si>
  <si>
    <t xml:space="preserve">Ostatný dlhodobý finančný majetok (069 - 096 AÚ) </t>
  </si>
  <si>
    <t>Poskytnuté preddavky na dlhodobý fin. majetok (053 - 096 AÚ)</t>
  </si>
  <si>
    <r>
      <t xml:space="preserve">Pohľadávky z obchodného styku (311 AÚ až 314 AÚ) - 391 AÚ) </t>
    </r>
    <r>
      <rPr>
        <strike/>
        <sz val="12"/>
        <color indexed="8"/>
        <rFont val="Times New Roman"/>
        <family val="1"/>
      </rPr>
      <t>okrem r.035</t>
    </r>
  </si>
  <si>
    <t>Pohľadávky z dôvodu finančných vzťahov k ŠR a rozpočtom územnej samosprávy (346+348)</t>
  </si>
  <si>
    <t>- poplatky spojené so štúdiom (účet 649 003-006)</t>
  </si>
  <si>
    <t>- ostatné výnosy (účty 649 012, 649 018-019, 649 021-022, 649 098 - 099)</t>
  </si>
  <si>
    <t>- iné analyticky sledované výnosy (účty 602 002-007, 602 011-18, 602 099, 602 199)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</si>
</sst>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_ ;[Red]\-#,##0\ "/>
    <numFmt numFmtId="181" formatCode="#,##0.0"/>
    <numFmt numFmtId="182" formatCode="#,##0.000"/>
    <numFmt numFmtId="183" formatCode="0.0"/>
    <numFmt numFmtId="184" formatCode="0.000"/>
    <numFmt numFmtId="185" formatCode="0.0000"/>
    <numFmt numFmtId="186" formatCode="0.00000"/>
    <numFmt numFmtId="187" formatCode="#,##0.0000"/>
    <numFmt numFmtId="188" formatCode="#,##0.00000"/>
    <numFmt numFmtId="189" formatCode="#,##0.000_ ;[Red]\-#,##0.000\ "/>
    <numFmt numFmtId="190" formatCode="#,##0.0000_ ;[Red]\-#,##0.0000\ "/>
    <numFmt numFmtId="191" formatCode="0.0000000"/>
    <numFmt numFmtId="192" formatCode="0.000000"/>
    <numFmt numFmtId="193" formatCode="&quot;Áno&quot;;&quot;Áno&quot;;&quot;Nie&quot;"/>
    <numFmt numFmtId="194" formatCode="&quot;Pravda&quot;;&quot;Pravda&quot;;&quot;Nepravda&quot;"/>
    <numFmt numFmtId="195" formatCode="&quot;Zapnuté&quot;;&quot;Zapnuté&quot;;&quot;Vypnuté&quot;"/>
    <numFmt numFmtId="196" formatCode="#,##0.00\ &quot;SKK&quot;"/>
    <numFmt numFmtId="197" formatCode="#,##0.00_ ;[Red]\-#,##0.00\ "/>
    <numFmt numFmtId="198" formatCode="0.0%"/>
    <numFmt numFmtId="199" formatCode="#,##0.000000"/>
    <numFmt numFmtId="200" formatCode="_-* #,##0.000\ _S_k_-;\-* #,##0.000\ _S_k_-;_-* &quot;-&quot;??\ _S_k_-;_-@_-"/>
    <numFmt numFmtId="201" formatCode="_-* #,##0.0000\ _S_k_-;\-* #,##0.0000\ _S_k_-;_-* &quot;-&quot;??\ _S_k_-;_-@_-"/>
    <numFmt numFmtId="202" formatCode="_-* #,##0.00000\ _S_k_-;\-* #,##0.00000\ _S_k_-;_-* &quot;-&quot;??\ _S_k_-;_-@_-"/>
    <numFmt numFmtId="203" formatCode="_-* #,##0.0\ _S_k_-;\-* #,##0.0\ _S_k_-;_-* &quot;-&quot;??\ _S_k_-;_-@_-"/>
    <numFmt numFmtId="204" formatCode="_-* #,##0\ _S_k_-;\-* #,##0\ _S_k_-;_-* &quot;-&quot;??\ _S_k_-;_-@_-"/>
    <numFmt numFmtId="205" formatCode="#,##0.0_ ;[Red]\-#,##0.0\ "/>
    <numFmt numFmtId="206" formatCode="[$-41B]d\.\ mmmm\ yyyy"/>
    <numFmt numFmtId="207" formatCode="#,##0_ ;\-#,##0\ "/>
    <numFmt numFmtId="208" formatCode="\P\r\a\vd\a;&quot;Pravda&quot;;&quot;Nepravda&quot;"/>
    <numFmt numFmtId="209" formatCode="[$€-2]\ #\ ##,000_);[Red]\([$¥€-2]\ #\ ##,000\)"/>
    <numFmt numFmtId="210" formatCode="#,##0\ &quot;Sk&quot;"/>
    <numFmt numFmtId="211" formatCode="_-* #,##0.000\ _S_k_-;\-* #,##0.000\ _S_k_-;_-* &quot;-&quot;???\ _S_k_-;_-@_-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000\ 00"/>
  </numFmts>
  <fonts count="9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Arial CE"/>
      <family val="0"/>
    </font>
    <font>
      <sz val="8"/>
      <name val="Arial CE"/>
      <family val="0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color indexed="17"/>
      <name val="Times New Roman"/>
      <family val="1"/>
    </font>
    <font>
      <strike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2"/>
      <color indexed="8"/>
      <name val="Times New Roman"/>
      <family val="1"/>
    </font>
    <font>
      <b/>
      <i/>
      <sz val="22"/>
      <name val="Times New Roman"/>
      <family val="1"/>
    </font>
    <font>
      <i/>
      <sz val="22"/>
      <name val="Arial"/>
      <family val="2"/>
    </font>
    <font>
      <b/>
      <i/>
      <sz val="22"/>
      <name val="Arial"/>
      <family val="2"/>
    </font>
    <font>
      <sz val="14"/>
      <name val="Arial"/>
      <family val="0"/>
    </font>
    <font>
      <b/>
      <i/>
      <u val="single"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indexed="2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sz val="12"/>
      <color rgb="FF9C0006"/>
      <name val="Times New Roman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/>
      <bottom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1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7" borderId="0" applyNumberFormat="0" applyBorder="0" applyAlignment="0" applyProtection="0"/>
    <xf numFmtId="0" fontId="25" fillId="9" borderId="0" applyNumberFormat="0" applyBorder="0" applyAlignment="0" applyProtection="0"/>
    <xf numFmtId="0" fontId="26" fillId="3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2" fillId="3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40" borderId="5" applyNumberFormat="0" applyAlignment="0" applyProtection="0"/>
    <xf numFmtId="0" fontId="33" fillId="13" borderId="1" applyNumberFormat="0" applyAlignment="0" applyProtection="0"/>
    <xf numFmtId="0" fontId="83" fillId="41" borderId="6" applyNumberFormat="0" applyAlignment="0" applyProtection="0"/>
    <xf numFmtId="0" fontId="34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4" fillId="0" borderId="8" applyNumberFormat="0" applyFill="0" applyAlignment="0" applyProtection="0"/>
    <xf numFmtId="0" fontId="85" fillId="0" borderId="9" applyNumberFormat="0" applyFill="0" applyAlignment="0" applyProtection="0"/>
    <xf numFmtId="0" fontId="86" fillId="0" borderId="10" applyNumberFormat="0" applyFill="0" applyAlignment="0" applyProtection="0"/>
    <xf numFmtId="0" fontId="86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87" fillId="43" borderId="0" applyNumberFormat="0" applyBorder="0" applyAlignment="0" applyProtection="0"/>
    <xf numFmtId="0" fontId="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2" fillId="44" borderId="11" applyNumberFormat="0" applyFont="0" applyAlignment="0" applyProtection="0"/>
    <xf numFmtId="0" fontId="36" fillId="38" borderId="12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5" borderId="13" applyNumberFormat="0" applyFont="0" applyAlignment="0" applyProtection="0"/>
    <xf numFmtId="0" fontId="88" fillId="0" borderId="14" applyNumberFormat="0" applyFill="0" applyAlignment="0" applyProtection="0"/>
    <xf numFmtId="4" fontId="9" fillId="42" borderId="15" applyNumberFormat="0" applyProtection="0">
      <alignment vertical="center"/>
    </xf>
    <xf numFmtId="4" fontId="10" fillId="42" borderId="15" applyNumberFormat="0" applyProtection="0">
      <alignment vertical="center"/>
    </xf>
    <xf numFmtId="4" fontId="9" fillId="42" borderId="15" applyNumberFormat="0" applyProtection="0">
      <alignment horizontal="left" vertical="center" indent="1"/>
    </xf>
    <xf numFmtId="0" fontId="9" fillId="42" borderId="15" applyNumberFormat="0" applyProtection="0">
      <alignment horizontal="left" vertical="top" indent="1"/>
    </xf>
    <xf numFmtId="4" fontId="11" fillId="9" borderId="15" applyNumberFormat="0" applyProtection="0">
      <alignment horizontal="right" vertical="center"/>
    </xf>
    <xf numFmtId="4" fontId="11" fillId="21" borderId="15" applyNumberFormat="0" applyProtection="0">
      <alignment horizontal="right" vertical="center"/>
    </xf>
    <xf numFmtId="4" fontId="11" fillId="35" borderId="15" applyNumberFormat="0" applyProtection="0">
      <alignment horizontal="right" vertical="center"/>
    </xf>
    <xf numFmtId="4" fontId="11" fillId="23" borderId="15" applyNumberFormat="0" applyProtection="0">
      <alignment horizontal="right" vertical="center"/>
    </xf>
    <xf numFmtId="4" fontId="11" fillId="33" borderId="15" applyNumberFormat="0" applyProtection="0">
      <alignment horizontal="right" vertical="center"/>
    </xf>
    <xf numFmtId="4" fontId="11" fillId="37" borderId="15" applyNumberFormat="0" applyProtection="0">
      <alignment horizontal="right" vertical="center"/>
    </xf>
    <xf numFmtId="4" fontId="11" fillId="36" borderId="15" applyNumberFormat="0" applyProtection="0">
      <alignment horizontal="right" vertical="center"/>
    </xf>
    <xf numFmtId="4" fontId="11" fillId="46" borderId="15" applyNumberFormat="0" applyProtection="0">
      <alignment horizontal="right" vertical="center"/>
    </xf>
    <xf numFmtId="4" fontId="11" fillId="22" borderId="15" applyNumberFormat="0" applyProtection="0">
      <alignment horizontal="right" vertical="center"/>
    </xf>
    <xf numFmtId="4" fontId="9" fillId="47" borderId="16" applyNumberFormat="0" applyProtection="0">
      <alignment horizontal="left" vertical="center" indent="1"/>
    </xf>
    <xf numFmtId="4" fontId="11" fillId="48" borderId="0" applyNumberFormat="0" applyProtection="0">
      <alignment horizontal="left" vertical="center" indent="1"/>
    </xf>
    <xf numFmtId="4" fontId="12" fillId="49" borderId="0" applyNumberFormat="0" applyProtection="0">
      <alignment horizontal="left" vertical="center" indent="1"/>
    </xf>
    <xf numFmtId="4" fontId="11" fillId="50" borderId="15" applyNumberFormat="0" applyProtection="0">
      <alignment horizontal="right" vertical="center"/>
    </xf>
    <xf numFmtId="4" fontId="11" fillId="48" borderId="0" applyNumberFormat="0" applyProtection="0">
      <alignment horizontal="left" vertical="center" indent="1"/>
    </xf>
    <xf numFmtId="4" fontId="11" fillId="50" borderId="0" applyNumberFormat="0" applyProtection="0">
      <alignment horizontal="left" vertical="center" indent="1"/>
    </xf>
    <xf numFmtId="0" fontId="0" fillId="49" borderId="15" applyNumberFormat="0" applyProtection="0">
      <alignment horizontal="left" vertical="center" indent="1"/>
    </xf>
    <xf numFmtId="0" fontId="0" fillId="49" borderId="15" applyNumberFormat="0" applyProtection="0">
      <alignment horizontal="left" vertical="top" indent="1"/>
    </xf>
    <xf numFmtId="0" fontId="0" fillId="50" borderId="15" applyNumberFormat="0" applyProtection="0">
      <alignment horizontal="left" vertical="center" indent="1"/>
    </xf>
    <xf numFmtId="0" fontId="0" fillId="50" borderId="15" applyNumberFormat="0" applyProtection="0">
      <alignment horizontal="left" vertical="top" indent="1"/>
    </xf>
    <xf numFmtId="0" fontId="0" fillId="20" borderId="15" applyNumberFormat="0" applyProtection="0">
      <alignment horizontal="left" vertical="center" indent="1"/>
    </xf>
    <xf numFmtId="0" fontId="0" fillId="20" borderId="15" applyNumberFormat="0" applyProtection="0">
      <alignment horizontal="left" vertical="top" indent="1"/>
    </xf>
    <xf numFmtId="0" fontId="0" fillId="48" borderId="15" applyNumberFormat="0" applyProtection="0">
      <alignment horizontal="left" vertical="center" indent="1"/>
    </xf>
    <xf numFmtId="0" fontId="0" fillId="48" borderId="15" applyNumberFormat="0" applyProtection="0">
      <alignment horizontal="left" vertical="top" indent="1"/>
    </xf>
    <xf numFmtId="4" fontId="9" fillId="50" borderId="0" applyNumberFormat="0" applyProtection="0">
      <alignment horizontal="left" vertical="center" indent="1"/>
    </xf>
    <xf numFmtId="4" fontId="11" fillId="44" borderId="15" applyNumberFormat="0" applyProtection="0">
      <alignment vertical="center"/>
    </xf>
    <xf numFmtId="4" fontId="13" fillId="44" borderId="15" applyNumberFormat="0" applyProtection="0">
      <alignment vertical="center"/>
    </xf>
    <xf numFmtId="4" fontId="11" fillId="44" borderId="15" applyNumberFormat="0" applyProtection="0">
      <alignment horizontal="left" vertical="center" indent="1"/>
    </xf>
    <xf numFmtId="0" fontId="11" fillId="44" borderId="15" applyNumberFormat="0" applyProtection="0">
      <alignment horizontal="left" vertical="top" indent="1"/>
    </xf>
    <xf numFmtId="4" fontId="11" fillId="48" borderId="15" applyNumberFormat="0" applyProtection="0">
      <alignment horizontal="right" vertical="center"/>
    </xf>
    <xf numFmtId="4" fontId="13" fillId="48" borderId="15" applyNumberFormat="0" applyProtection="0">
      <alignment horizontal="right" vertical="center"/>
    </xf>
    <xf numFmtId="4" fontId="11" fillId="50" borderId="15" applyNumberFormat="0" applyProtection="0">
      <alignment horizontal="left" vertical="center" indent="1"/>
    </xf>
    <xf numFmtId="0" fontId="11" fillId="50" borderId="15" applyNumberFormat="0" applyProtection="0">
      <alignment horizontal="left" vertical="top" indent="1"/>
    </xf>
    <xf numFmtId="4" fontId="14" fillId="51" borderId="0" applyNumberFormat="0" applyProtection="0">
      <alignment horizontal="left" vertical="center" indent="1"/>
    </xf>
    <xf numFmtId="4" fontId="15" fillId="48" borderId="15" applyNumberFormat="0" applyProtection="0">
      <alignment horizontal="right" vertical="center"/>
    </xf>
    <xf numFmtId="0" fontId="89" fillId="0" borderId="17" applyNumberFormat="0" applyFill="0" applyAlignment="0" applyProtection="0"/>
    <xf numFmtId="0" fontId="9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92" fillId="52" borderId="19" applyNumberFormat="0" applyAlignment="0" applyProtection="0"/>
    <xf numFmtId="0" fontId="93" fillId="53" borderId="19" applyNumberFormat="0" applyAlignment="0" applyProtection="0"/>
    <xf numFmtId="0" fontId="94" fillId="53" borderId="20" applyNumberFormat="0" applyAlignment="0" applyProtection="0"/>
    <xf numFmtId="0" fontId="9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6" fillId="54" borderId="0" applyNumberFormat="0" applyBorder="0" applyAlignment="0" applyProtection="0"/>
    <xf numFmtId="0" fontId="81" fillId="55" borderId="0" applyNumberFormat="0" applyBorder="0" applyAlignment="0" applyProtection="0"/>
    <xf numFmtId="0" fontId="81" fillId="56" borderId="0" applyNumberFormat="0" applyBorder="0" applyAlignment="0" applyProtection="0"/>
    <xf numFmtId="0" fontId="81" fillId="57" borderId="0" applyNumberFormat="0" applyBorder="0" applyAlignment="0" applyProtection="0"/>
    <xf numFmtId="0" fontId="81" fillId="58" borderId="0" applyNumberFormat="0" applyBorder="0" applyAlignment="0" applyProtection="0"/>
    <xf numFmtId="0" fontId="81" fillId="59" borderId="0" applyNumberFormat="0" applyBorder="0" applyAlignment="0" applyProtection="0"/>
    <xf numFmtId="0" fontId="81" fillId="60" borderId="0" applyNumberFormat="0" applyBorder="0" applyAlignment="0" applyProtection="0"/>
  </cellStyleXfs>
  <cellXfs count="7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 indent="1"/>
    </xf>
    <xf numFmtId="49" fontId="1" fillId="0" borderId="21" xfId="0" applyNumberFormat="1" applyFont="1" applyBorder="1" applyAlignment="1">
      <alignment vertical="top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1" fillId="0" borderId="21" xfId="0" applyNumberFormat="1" applyFont="1" applyBorder="1" applyAlignment="1">
      <alignment horizontal="left" vertical="center" wrapText="1" indent="1"/>
    </xf>
    <xf numFmtId="49" fontId="2" fillId="0" borderId="21" xfId="0" applyNumberFormat="1" applyFont="1" applyFill="1" applyBorder="1" applyAlignment="1">
      <alignment horizontal="left" vertical="center" wrapText="1" indent="1"/>
    </xf>
    <xf numFmtId="49" fontId="1" fillId="0" borderId="25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 wrapText="1" indent="1"/>
    </xf>
    <xf numFmtId="3" fontId="1" fillId="42" borderId="21" xfId="0" applyNumberFormat="1" applyFont="1" applyFill="1" applyBorder="1" applyAlignment="1">
      <alignment horizontal="right" vertical="center" wrapText="1" indent="1"/>
    </xf>
    <xf numFmtId="3" fontId="1" fillId="42" borderId="22" xfId="0" applyNumberFormat="1" applyFont="1" applyFill="1" applyBorder="1" applyAlignment="1">
      <alignment horizontal="right" vertical="center" wrapText="1" indent="1"/>
    </xf>
    <xf numFmtId="3" fontId="2" fillId="10" borderId="21" xfId="0" applyNumberFormat="1" applyFont="1" applyFill="1" applyBorder="1" applyAlignment="1">
      <alignment horizontal="right" vertical="center" wrapText="1" indent="1"/>
    </xf>
    <xf numFmtId="3" fontId="1" fillId="42" borderId="25" xfId="0" applyNumberFormat="1" applyFont="1" applyFill="1" applyBorder="1" applyAlignment="1" applyProtection="1">
      <alignment horizontal="right" vertical="center" wrapText="1" indent="1"/>
      <protection/>
    </xf>
    <xf numFmtId="3" fontId="1" fillId="42" borderId="26" xfId="0" applyNumberFormat="1" applyFont="1" applyFill="1" applyBorder="1" applyAlignment="1">
      <alignment horizontal="right" vertical="center" wrapText="1" indent="1"/>
    </xf>
    <xf numFmtId="0" fontId="1" fillId="0" borderId="21" xfId="0" applyFont="1" applyBorder="1" applyAlignment="1">
      <alignment horizontal="left" vertical="top" wrapText="1" indent="1"/>
    </xf>
    <xf numFmtId="0" fontId="2" fillId="0" borderId="21" xfId="0" applyFont="1" applyBorder="1" applyAlignment="1">
      <alignment horizontal="left" vertical="top" wrapText="1" indent="1"/>
    </xf>
    <xf numFmtId="0" fontId="1" fillId="0" borderId="25" xfId="0" applyFont="1" applyBorder="1" applyAlignment="1">
      <alignment horizontal="left" wrapText="1" indent="1"/>
    </xf>
    <xf numFmtId="0" fontId="2" fillId="0" borderId="0" xfId="0" applyFont="1" applyAlignment="1">
      <alignment horizontal="left" indent="1"/>
    </xf>
    <xf numFmtId="3" fontId="2" fillId="10" borderId="22" xfId="0" applyNumberFormat="1" applyFont="1" applyFill="1" applyBorder="1" applyAlignment="1">
      <alignment horizontal="right" vertical="center" wrapText="1" indent="1"/>
    </xf>
    <xf numFmtId="49" fontId="1" fillId="0" borderId="21" xfId="0" applyNumberFormat="1" applyFont="1" applyBorder="1" applyAlignment="1">
      <alignment horizontal="left" vertical="top" wrapText="1" indent="1"/>
    </xf>
    <xf numFmtId="49" fontId="2" fillId="0" borderId="21" xfId="0" applyNumberFormat="1" applyFont="1" applyBorder="1" applyAlignment="1">
      <alignment horizontal="left" vertical="top" wrapText="1" indent="1"/>
    </xf>
    <xf numFmtId="49" fontId="2" fillId="0" borderId="21" xfId="0" applyNumberFormat="1" applyFont="1" applyFill="1" applyBorder="1" applyAlignment="1">
      <alignment horizontal="left" vertical="top" wrapText="1" indent="1"/>
    </xf>
    <xf numFmtId="49" fontId="1" fillId="0" borderId="25" xfId="0" applyNumberFormat="1" applyFont="1" applyFill="1" applyBorder="1" applyAlignment="1">
      <alignment horizontal="left" vertical="top" wrapText="1" indent="1"/>
    </xf>
    <xf numFmtId="3" fontId="1" fillId="42" borderId="21" xfId="0" applyNumberFormat="1" applyFont="1" applyFill="1" applyBorder="1" applyAlignment="1">
      <alignment horizontal="right" vertical="center" wrapText="1" indent="1"/>
    </xf>
    <xf numFmtId="3" fontId="1" fillId="42" borderId="25" xfId="0" applyNumberFormat="1" applyFont="1" applyFill="1" applyBorder="1" applyAlignment="1">
      <alignment horizontal="right" vertical="center" wrapText="1" indent="1"/>
    </xf>
    <xf numFmtId="49" fontId="1" fillId="0" borderId="21" xfId="0" applyNumberFormat="1" applyFont="1" applyBorder="1" applyAlignment="1">
      <alignment horizontal="left" vertical="center" wrapText="1" indent="1"/>
    </xf>
    <xf numFmtId="49" fontId="1" fillId="0" borderId="21" xfId="0" applyNumberFormat="1" applyFont="1" applyFill="1" applyBorder="1" applyAlignment="1">
      <alignment horizontal="left" vertical="center" wrapText="1" indent="1"/>
    </xf>
    <xf numFmtId="49" fontId="1" fillId="0" borderId="25" xfId="0" applyNumberFormat="1" applyFont="1" applyFill="1" applyBorder="1" applyAlignment="1">
      <alignment horizontal="left" vertical="center" wrapText="1" indent="1"/>
    </xf>
    <xf numFmtId="3" fontId="2" fillId="0" borderId="21" xfId="0" applyNumberFormat="1" applyFont="1" applyFill="1" applyBorder="1" applyAlignment="1">
      <alignment horizontal="right" vertical="center" wrapText="1" indent="1"/>
    </xf>
    <xf numFmtId="0" fontId="1" fillId="42" borderId="22" xfId="0" applyFont="1" applyFill="1" applyBorder="1" applyAlignment="1">
      <alignment horizontal="right" vertical="center" wrapText="1" indent="1"/>
    </xf>
    <xf numFmtId="0" fontId="1" fillId="0" borderId="21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49" fontId="1" fillId="0" borderId="21" xfId="0" applyNumberFormat="1" applyFont="1" applyFill="1" applyBorder="1" applyAlignment="1">
      <alignment horizontal="left" vertical="top" wrapText="1" indent="1"/>
    </xf>
    <xf numFmtId="49" fontId="2" fillId="0" borderId="0" xfId="0" applyNumberFormat="1" applyFont="1" applyAlignment="1">
      <alignment vertical="center" wrapText="1"/>
    </xf>
    <xf numFmtId="3" fontId="1" fillId="0" borderId="0" xfId="87" applyNumberFormat="1" applyFont="1" applyBorder="1" applyAlignment="1">
      <alignment vertical="center" wrapText="1"/>
      <protection/>
    </xf>
    <xf numFmtId="3" fontId="1" fillId="0" borderId="0" xfId="87" applyNumberFormat="1" applyFont="1" applyBorder="1" applyAlignment="1">
      <alignment horizontal="center" vertical="center" wrapText="1"/>
      <protection/>
    </xf>
    <xf numFmtId="3" fontId="2" fillId="0" borderId="0" xfId="87" applyNumberFormat="1" applyFont="1" applyBorder="1" applyAlignment="1">
      <alignment vertical="center" wrapText="1"/>
      <protection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42" borderId="26" xfId="0" applyFont="1" applyFill="1" applyBorder="1" applyAlignment="1">
      <alignment horizontal="right" vertical="center" wrapText="1" indent="1"/>
    </xf>
    <xf numFmtId="3" fontId="1" fillId="10" borderId="21" xfId="0" applyNumberFormat="1" applyFont="1" applyFill="1" applyBorder="1" applyAlignment="1">
      <alignment horizontal="right" vertical="center" wrapText="1" indent="1"/>
    </xf>
    <xf numFmtId="3" fontId="1" fillId="0" borderId="22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left" vertical="center" wrapText="1" indent="1"/>
    </xf>
    <xf numFmtId="0" fontId="1" fillId="0" borderId="25" xfId="0" applyFont="1" applyBorder="1" applyAlignment="1">
      <alignment horizontal="left" vertical="center" wrapText="1" indent="1"/>
    </xf>
    <xf numFmtId="3" fontId="2" fillId="0" borderId="21" xfId="0" applyNumberFormat="1" applyFont="1" applyBorder="1" applyAlignment="1">
      <alignment horizontal="center" vertical="center" wrapText="1"/>
    </xf>
    <xf numFmtId="3" fontId="1" fillId="10" borderId="22" xfId="0" applyNumberFormat="1" applyFont="1" applyFill="1" applyBorder="1" applyAlignment="1">
      <alignment horizontal="right" vertical="center" wrapText="1" indent="1"/>
    </xf>
    <xf numFmtId="3" fontId="2" fillId="10" borderId="21" xfId="0" applyNumberFormat="1" applyFont="1" applyFill="1" applyBorder="1" applyAlignment="1">
      <alignment horizontal="right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21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 indent="1"/>
    </xf>
    <xf numFmtId="0" fontId="2" fillId="0" borderId="0" xfId="0" applyFont="1" applyAlignment="1">
      <alignment/>
    </xf>
    <xf numFmtId="1" fontId="2" fillId="0" borderId="21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left" vertical="center" wrapText="1" indent="1"/>
    </xf>
    <xf numFmtId="49" fontId="1" fillId="0" borderId="21" xfId="0" applyNumberFormat="1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21" xfId="87" applyFont="1" applyBorder="1" applyAlignment="1">
      <alignment horizontal="center" vertical="center" wrapText="1"/>
      <protection/>
    </xf>
    <xf numFmtId="3" fontId="2" fillId="0" borderId="21" xfId="87" applyNumberFormat="1" applyFont="1" applyBorder="1" applyAlignment="1">
      <alignment horizontal="center" vertical="center" wrapText="1"/>
      <protection/>
    </xf>
    <xf numFmtId="0" fontId="1" fillId="0" borderId="22" xfId="87" applyFont="1" applyBorder="1" applyAlignment="1">
      <alignment horizontal="center" vertical="center" wrapText="1"/>
      <protection/>
    </xf>
    <xf numFmtId="3" fontId="2" fillId="0" borderId="23" xfId="87" applyNumberFormat="1" applyFont="1" applyBorder="1" applyAlignment="1">
      <alignment vertical="center" wrapText="1"/>
      <protection/>
    </xf>
    <xf numFmtId="3" fontId="2" fillId="0" borderId="22" xfId="87" applyNumberFormat="1" applyFont="1" applyBorder="1" applyAlignment="1">
      <alignment horizontal="center" vertical="center" wrapText="1"/>
      <protection/>
    </xf>
    <xf numFmtId="3" fontId="2" fillId="0" borderId="24" xfId="87" applyNumberFormat="1" applyFont="1" applyBorder="1" applyAlignment="1">
      <alignment horizontal="center" vertical="center" wrapText="1"/>
      <protection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 indent="1"/>
    </xf>
    <xf numFmtId="0" fontId="1" fillId="0" borderId="27" xfId="0" applyFont="1" applyBorder="1" applyAlignment="1">
      <alignment horizontal="left" vertical="center" wrapText="1" indent="1"/>
    </xf>
    <xf numFmtId="49" fontId="2" fillId="0" borderId="21" xfId="0" applyNumberFormat="1" applyFont="1" applyBorder="1" applyAlignment="1">
      <alignment horizontal="left" vertical="center" wrapText="1" inden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 indent="1"/>
    </xf>
    <xf numFmtId="0" fontId="15" fillId="0" borderId="0" xfId="0" applyFont="1" applyBorder="1" applyAlignment="1">
      <alignment/>
    </xf>
    <xf numFmtId="49" fontId="2" fillId="0" borderId="27" xfId="0" applyNumberFormat="1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Border="1" applyAlignment="1">
      <alignment wrapText="1"/>
    </xf>
    <xf numFmtId="0" fontId="1" fillId="0" borderId="30" xfId="0" applyFont="1" applyBorder="1" applyAlignment="1">
      <alignment vertical="center" wrapText="1"/>
    </xf>
    <xf numFmtId="0" fontId="2" fillId="10" borderId="22" xfId="0" applyFont="1" applyFill="1" applyBorder="1" applyAlignment="1">
      <alignment horizontal="left" vertical="center" wrapText="1" indent="1"/>
    </xf>
    <xf numFmtId="49" fontId="7" fillId="0" borderId="0" xfId="0" applyNumberFormat="1" applyFont="1" applyAlignment="1">
      <alignment horizontal="left" vertical="center" wrapText="1" indent="1"/>
    </xf>
    <xf numFmtId="49" fontId="2" fillId="0" borderId="21" xfId="0" applyNumberFormat="1" applyFont="1" applyFill="1" applyBorder="1" applyAlignment="1">
      <alignment horizontal="left" vertical="center" wrapText="1" indent="1"/>
    </xf>
    <xf numFmtId="1" fontId="1" fillId="42" borderId="21" xfId="0" applyNumberFormat="1" applyFont="1" applyFill="1" applyBorder="1" applyAlignment="1">
      <alignment horizontal="right" vertical="center" wrapText="1" indent="1"/>
    </xf>
    <xf numFmtId="0" fontId="2" fillId="0" borderId="23" xfId="0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right" vertical="center" wrapText="1" indent="1"/>
    </xf>
    <xf numFmtId="49" fontId="2" fillId="0" borderId="0" xfId="0" applyNumberFormat="1" applyFont="1" applyAlignment="1">
      <alignment horizontal="left" wrapText="1"/>
    </xf>
    <xf numFmtId="49" fontId="1" fillId="0" borderId="21" xfId="0" applyNumberFormat="1" applyFont="1" applyFill="1" applyBorder="1" applyAlignment="1">
      <alignment horizontal="left" vertical="top" wrapText="1"/>
    </xf>
    <xf numFmtId="49" fontId="2" fillId="0" borderId="21" xfId="0" applyNumberFormat="1" applyFont="1" applyFill="1" applyBorder="1" applyAlignment="1">
      <alignment horizontal="left" wrapText="1" indent="1"/>
    </xf>
    <xf numFmtId="49" fontId="2" fillId="0" borderId="27" xfId="0" applyNumberFormat="1" applyFont="1" applyFill="1" applyBorder="1" applyAlignment="1">
      <alignment horizontal="left" vertical="top" wrapText="1" indent="1"/>
    </xf>
    <xf numFmtId="0" fontId="2" fillId="0" borderId="0" xfId="0" applyFont="1" applyAlignment="1">
      <alignment horizontal="justify"/>
    </xf>
    <xf numFmtId="0" fontId="2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wrapText="1" indent="1"/>
    </xf>
    <xf numFmtId="49" fontId="1" fillId="0" borderId="25" xfId="0" applyNumberFormat="1" applyFont="1" applyFill="1" applyBorder="1" applyAlignment="1">
      <alignment horizontal="left" wrapText="1" indent="1"/>
    </xf>
    <xf numFmtId="49" fontId="2" fillId="0" borderId="0" xfId="0" applyNumberFormat="1" applyFont="1" applyAlignment="1">
      <alignment horizontal="left" wrapText="1" indent="1"/>
    </xf>
    <xf numFmtId="0" fontId="2" fillId="0" borderId="0" xfId="0" applyFont="1" applyAlignment="1">
      <alignment vertical="center"/>
    </xf>
    <xf numFmtId="0" fontId="1" fillId="0" borderId="23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0" fontId="18" fillId="10" borderId="22" xfId="0" applyFont="1" applyFill="1" applyBorder="1" applyAlignment="1">
      <alignment horizontal="left" vertical="center" wrapText="1" indent="1"/>
    </xf>
    <xf numFmtId="0" fontId="2" fillId="10" borderId="31" xfId="0" applyFont="1" applyFill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vertical="top" wrapText="1" indent="1"/>
    </xf>
    <xf numFmtId="3" fontId="1" fillId="42" borderId="22" xfId="0" applyNumberFormat="1" applyFont="1" applyFill="1" applyBorder="1" applyAlignment="1">
      <alignment horizontal="right" vertical="center" wrapText="1" indent="1"/>
    </xf>
    <xf numFmtId="3" fontId="2" fillId="0" borderId="22" xfId="0" applyNumberFormat="1" applyFont="1" applyFill="1" applyBorder="1" applyAlignment="1">
      <alignment horizontal="right" vertical="center" wrapText="1" indent="1"/>
    </xf>
    <xf numFmtId="3" fontId="2" fillId="10" borderId="21" xfId="0" applyNumberFormat="1" applyFont="1" applyFill="1" applyBorder="1" applyAlignment="1">
      <alignment horizontal="right" vertical="center" wrapText="1" indent="1"/>
    </xf>
    <xf numFmtId="3" fontId="1" fillId="42" borderId="26" xfId="0" applyNumberFormat="1" applyFont="1" applyFill="1" applyBorder="1" applyAlignment="1">
      <alignment horizontal="right" vertical="center" wrapText="1" indent="1"/>
    </xf>
    <xf numFmtId="3" fontId="2" fillId="10" borderId="27" xfId="0" applyNumberFormat="1" applyFont="1" applyFill="1" applyBorder="1" applyAlignment="1">
      <alignment horizontal="right" vertical="center" wrapText="1" indent="1"/>
    </xf>
    <xf numFmtId="3" fontId="1" fillId="42" borderId="27" xfId="0" applyNumberFormat="1" applyFont="1" applyFill="1" applyBorder="1" applyAlignment="1">
      <alignment horizontal="right" vertical="center" wrapText="1" indent="1"/>
    </xf>
    <xf numFmtId="3" fontId="1" fillId="42" borderId="25" xfId="0" applyNumberFormat="1" applyFont="1" applyFill="1" applyBorder="1" applyAlignment="1">
      <alignment horizontal="right" vertical="center" wrapText="1" indent="1"/>
    </xf>
    <xf numFmtId="1" fontId="2" fillId="10" borderId="21" xfId="0" applyNumberFormat="1" applyFont="1" applyFill="1" applyBorder="1" applyAlignment="1">
      <alignment horizontal="right" vertical="center" wrapText="1" indent="1"/>
    </xf>
    <xf numFmtId="1" fontId="1" fillId="42" borderId="22" xfId="0" applyNumberFormat="1" applyFont="1" applyFill="1" applyBorder="1" applyAlignment="1">
      <alignment horizontal="right" vertical="center" wrapText="1" indent="1"/>
    </xf>
    <xf numFmtId="3" fontId="1" fillId="42" borderId="21" xfId="0" applyNumberFormat="1" applyFont="1" applyFill="1" applyBorder="1" applyAlignment="1">
      <alignment vertical="center" wrapText="1"/>
    </xf>
    <xf numFmtId="3" fontId="2" fillId="10" borderId="21" xfId="0" applyNumberFormat="1" applyFont="1" applyFill="1" applyBorder="1" applyAlignment="1">
      <alignment vertical="center" wrapText="1"/>
    </xf>
    <xf numFmtId="3" fontId="2" fillId="10" borderId="21" xfId="0" applyNumberFormat="1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vertical="center" wrapText="1"/>
    </xf>
    <xf numFmtId="3" fontId="2" fillId="10" borderId="27" xfId="0" applyNumberFormat="1" applyFont="1" applyFill="1" applyBorder="1" applyAlignment="1">
      <alignment vertical="center" wrapText="1"/>
    </xf>
    <xf numFmtId="3" fontId="2" fillId="42" borderId="21" xfId="0" applyNumberFormat="1" applyFont="1" applyFill="1" applyBorder="1" applyAlignment="1">
      <alignment horizontal="right" vertical="center" wrapText="1" indent="1"/>
    </xf>
    <xf numFmtId="3" fontId="2" fillId="42" borderId="22" xfId="0" applyNumberFormat="1" applyFont="1" applyFill="1" applyBorder="1" applyAlignment="1">
      <alignment horizontal="right" vertical="center" wrapText="1" indent="1"/>
    </xf>
    <xf numFmtId="49" fontId="1" fillId="0" borderId="21" xfId="0" applyNumberFormat="1" applyFont="1" applyFill="1" applyBorder="1" applyAlignment="1">
      <alignment horizontal="left" vertical="top" indent="1"/>
    </xf>
    <xf numFmtId="3" fontId="2" fillId="10" borderId="22" xfId="0" applyNumberFormat="1" applyFont="1" applyFill="1" applyBorder="1" applyAlignment="1">
      <alignment horizontal="right" vertical="center" wrapText="1" indent="1"/>
    </xf>
    <xf numFmtId="3" fontId="1" fillId="10" borderId="25" xfId="0" applyNumberFormat="1" applyFont="1" applyFill="1" applyBorder="1" applyAlignment="1">
      <alignment horizontal="right" vertical="center" wrapText="1" indent="1"/>
    </xf>
    <xf numFmtId="3" fontId="1" fillId="10" borderId="26" xfId="0" applyNumberFormat="1" applyFont="1" applyFill="1" applyBorder="1" applyAlignment="1">
      <alignment horizontal="right" vertical="center" wrapText="1" indent="1"/>
    </xf>
    <xf numFmtId="200" fontId="2" fillId="10" borderId="21" xfId="59" applyNumberFormat="1" applyFont="1" applyFill="1" applyBorder="1" applyAlignment="1">
      <alignment horizontal="right" vertical="center" wrapText="1" indent="1"/>
    </xf>
    <xf numFmtId="204" fontId="2" fillId="10" borderId="21" xfId="59" applyNumberFormat="1" applyFont="1" applyFill="1" applyBorder="1" applyAlignment="1">
      <alignment horizontal="right" vertical="center" wrapText="1" indent="1"/>
    </xf>
    <xf numFmtId="204" fontId="2" fillId="61" borderId="21" xfId="59" applyNumberFormat="1" applyFont="1" applyFill="1" applyBorder="1" applyAlignment="1">
      <alignment horizontal="right" vertical="center" wrapText="1" indent="1"/>
    </xf>
    <xf numFmtId="3" fontId="1" fillId="61" borderId="21" xfId="0" applyNumberFormat="1" applyFont="1" applyFill="1" applyBorder="1" applyAlignment="1">
      <alignment horizontal="right" vertical="center" wrapText="1" indent="1"/>
    </xf>
    <xf numFmtId="3" fontId="1" fillId="61" borderId="22" xfId="0" applyNumberFormat="1" applyFont="1" applyFill="1" applyBorder="1" applyAlignment="1">
      <alignment horizontal="right" vertical="center" wrapText="1" indent="1"/>
    </xf>
    <xf numFmtId="3" fontId="1" fillId="10" borderId="28" xfId="0" applyNumberFormat="1" applyFont="1" applyFill="1" applyBorder="1" applyAlignment="1">
      <alignment horizontal="right" vertical="center" wrapText="1" inden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1" fillId="42" borderId="32" xfId="0" applyNumberFormat="1" applyFont="1" applyFill="1" applyBorder="1" applyAlignment="1">
      <alignment horizontal="right" vertical="center" wrapText="1" indent="1"/>
    </xf>
    <xf numFmtId="3" fontId="1" fillId="10" borderId="32" xfId="0" applyNumberFormat="1" applyFont="1" applyFill="1" applyBorder="1" applyAlignment="1">
      <alignment horizontal="right" vertical="center" wrapText="1" indent="1"/>
    </xf>
    <xf numFmtId="3" fontId="1" fillId="42" borderId="28" xfId="0" applyNumberFormat="1" applyFont="1" applyFill="1" applyBorder="1" applyAlignment="1">
      <alignment horizontal="right" vertical="center" wrapText="1" indent="1"/>
    </xf>
    <xf numFmtId="3" fontId="1" fillId="42" borderId="33" xfId="0" applyNumberFormat="1" applyFont="1" applyFill="1" applyBorder="1" applyAlignment="1">
      <alignment horizontal="right" vertical="center" wrapText="1" inden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1" fillId="10" borderId="21" xfId="0" applyNumberFormat="1" applyFont="1" applyFill="1" applyBorder="1" applyAlignment="1">
      <alignment horizontal="right" vertical="center" wrapText="1" indent="1"/>
    </xf>
    <xf numFmtId="3" fontId="1" fillId="10" borderId="22" xfId="0" applyNumberFormat="1" applyFont="1" applyFill="1" applyBorder="1" applyAlignment="1">
      <alignment horizontal="right" vertical="center" wrapText="1" indent="1"/>
    </xf>
    <xf numFmtId="3" fontId="2" fillId="10" borderId="27" xfId="0" applyNumberFormat="1" applyFont="1" applyFill="1" applyBorder="1" applyAlignment="1">
      <alignment horizontal="right" vertical="center" wrapText="1" indent="1"/>
    </xf>
    <xf numFmtId="3" fontId="2" fillId="0" borderId="27" xfId="0" applyNumberFormat="1" applyFont="1" applyFill="1" applyBorder="1" applyAlignment="1">
      <alignment horizontal="right" vertical="center" wrapText="1" indent="1"/>
    </xf>
    <xf numFmtId="1" fontId="2" fillId="10" borderId="22" xfId="0" applyNumberFormat="1" applyFont="1" applyFill="1" applyBorder="1" applyAlignment="1">
      <alignment horizontal="right" vertical="center" wrapText="1" indent="1"/>
    </xf>
    <xf numFmtId="1" fontId="2" fillId="10" borderId="27" xfId="0" applyNumberFormat="1" applyFont="1" applyFill="1" applyBorder="1" applyAlignment="1">
      <alignment horizontal="right" vertical="center" wrapText="1" indent="1"/>
    </xf>
    <xf numFmtId="1" fontId="2" fillId="10" borderId="31" xfId="0" applyNumberFormat="1" applyFont="1" applyFill="1" applyBorder="1" applyAlignment="1">
      <alignment horizontal="right" vertical="center" wrapText="1" indent="1"/>
    </xf>
    <xf numFmtId="1" fontId="1" fillId="0" borderId="25" xfId="0" applyNumberFormat="1" applyFont="1" applyFill="1" applyBorder="1" applyAlignment="1">
      <alignment horizontal="right" vertical="center" wrapText="1" indent="1"/>
    </xf>
    <xf numFmtId="1" fontId="2" fillId="10" borderId="25" xfId="0" applyNumberFormat="1" applyFont="1" applyFill="1" applyBorder="1" applyAlignment="1">
      <alignment horizontal="right" vertical="center" wrapText="1" indent="1"/>
    </xf>
    <xf numFmtId="1" fontId="2" fillId="10" borderId="26" xfId="0" applyNumberFormat="1" applyFont="1" applyFill="1" applyBorder="1" applyAlignment="1">
      <alignment horizontal="right" vertical="center" wrapText="1" indent="1"/>
    </xf>
    <xf numFmtId="3" fontId="2" fillId="10" borderId="34" xfId="0" applyNumberFormat="1" applyFont="1" applyFill="1" applyBorder="1" applyAlignment="1">
      <alignment horizontal="right" vertical="center" wrapText="1" indent="1"/>
    </xf>
    <xf numFmtId="3" fontId="1" fillId="42" borderId="21" xfId="0" applyNumberFormat="1" applyFont="1" applyFill="1" applyBorder="1" applyAlignment="1">
      <alignment horizontal="right" vertical="center" indent="1"/>
    </xf>
    <xf numFmtId="3" fontId="1" fillId="42" borderId="22" xfId="0" applyNumberFormat="1" applyFont="1" applyFill="1" applyBorder="1" applyAlignment="1">
      <alignment horizontal="right" vertical="center" indent="1"/>
    </xf>
    <xf numFmtId="0" fontId="80" fillId="0" borderId="0" xfId="83">
      <alignment/>
      <protection/>
    </xf>
    <xf numFmtId="0" fontId="8" fillId="0" borderId="21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3" fontId="1" fillId="42" borderId="25" xfId="0" applyNumberFormat="1" applyFont="1" applyFill="1" applyBorder="1" applyAlignment="1">
      <alignment horizontal="right" vertical="center" indent="1"/>
    </xf>
    <xf numFmtId="3" fontId="1" fillId="42" borderId="26" xfId="0" applyNumberFormat="1" applyFont="1" applyFill="1" applyBorder="1" applyAlignment="1">
      <alignment horizontal="right" vertical="center" indent="1"/>
    </xf>
    <xf numFmtId="0" fontId="0" fillId="0" borderId="0" xfId="0" applyNumberFormat="1" applyAlignment="1">
      <alignment vertical="center" wrapText="1"/>
    </xf>
    <xf numFmtId="197" fontId="43" fillId="61" borderId="21" xfId="121" applyNumberFormat="1" applyFont="1" applyFill="1" applyBorder="1" applyAlignment="1" applyProtection="1" quotePrefix="1">
      <alignment horizontal="left" vertical="center" wrapText="1" indent="1"/>
      <protection locked="0"/>
    </xf>
    <xf numFmtId="197" fontId="42" fillId="61" borderId="21" xfId="129" applyNumberFormat="1" applyFont="1" applyFill="1" applyBorder="1" applyAlignment="1" applyProtection="1" quotePrefix="1">
      <alignment horizontal="left" vertical="center" wrapText="1" indent="1"/>
      <protection locked="0"/>
    </xf>
    <xf numFmtId="197" fontId="42" fillId="61" borderId="21" xfId="128" applyNumberFormat="1" applyFont="1" applyFill="1" applyBorder="1" applyProtection="1" quotePrefix="1">
      <alignment horizontal="left" vertical="center" indent="1"/>
      <protection locked="0"/>
    </xf>
    <xf numFmtId="0" fontId="2" fillId="0" borderId="21" xfId="0" applyFont="1" applyBorder="1" applyAlignment="1">
      <alignment/>
    </xf>
    <xf numFmtId="197" fontId="43" fillId="61" borderId="21" xfId="96" applyNumberFormat="1" applyFont="1" applyFill="1" applyBorder="1" quotePrefix="1">
      <alignment horizontal="left" vertical="center" indent="1"/>
    </xf>
    <xf numFmtId="197" fontId="43" fillId="61" borderId="21" xfId="96" applyNumberFormat="1" applyFont="1" applyFill="1" applyBorder="1">
      <alignment horizontal="left" vertical="center" indent="1"/>
    </xf>
    <xf numFmtId="197" fontId="42" fillId="61" borderId="21" xfId="128" applyNumberFormat="1" applyFont="1" applyFill="1" applyBorder="1" applyAlignment="1" applyProtection="1">
      <alignment vertical="center"/>
      <protection locked="0"/>
    </xf>
    <xf numFmtId="197" fontId="43" fillId="61" borderId="21" xfId="128" applyNumberFormat="1" applyFont="1" applyFill="1" applyBorder="1" applyProtection="1" quotePrefix="1">
      <alignment horizontal="left" vertical="center" indent="1"/>
      <protection locked="0"/>
    </xf>
    <xf numFmtId="197" fontId="42" fillId="61" borderId="21" xfId="129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84" applyProtection="1">
      <alignment/>
      <protection/>
    </xf>
    <xf numFmtId="0" fontId="0" fillId="0" borderId="0" xfId="84" applyAlignment="1" applyProtection="1">
      <alignment wrapText="1"/>
      <protection/>
    </xf>
    <xf numFmtId="0" fontId="0" fillId="0" borderId="0" xfId="84" applyAlignment="1" applyProtection="1">
      <alignment horizontal="center"/>
      <protection/>
    </xf>
    <xf numFmtId="207" fontId="44" fillId="0" borderId="0" xfId="84" applyNumberFormat="1" applyFont="1" applyProtection="1">
      <alignment/>
      <protection/>
    </xf>
    <xf numFmtId="0" fontId="0" fillId="0" borderId="0" xfId="84">
      <alignment/>
      <protection/>
    </xf>
    <xf numFmtId="0" fontId="0" fillId="0" borderId="0" xfId="84" applyAlignment="1">
      <alignment wrapText="1"/>
      <protection/>
    </xf>
    <xf numFmtId="0" fontId="0" fillId="0" borderId="0" xfId="84" applyAlignment="1">
      <alignment horizontal="center"/>
      <protection/>
    </xf>
    <xf numFmtId="3" fontId="44" fillId="0" borderId="0" xfId="84" applyNumberFormat="1" applyFont="1">
      <alignment/>
      <protection/>
    </xf>
    <xf numFmtId="3" fontId="0" fillId="0" borderId="0" xfId="84" applyNumberFormat="1" applyFont="1" applyAlignment="1">
      <alignment horizontal="right"/>
      <protection/>
    </xf>
    <xf numFmtId="3" fontId="0" fillId="0" borderId="0" xfId="84" applyNumberFormat="1" applyFont="1">
      <alignment/>
      <protection/>
    </xf>
    <xf numFmtId="49" fontId="1" fillId="10" borderId="21" xfId="84" applyNumberFormat="1" applyFont="1" applyFill="1" applyBorder="1" applyAlignment="1">
      <alignment horizontal="center"/>
      <protection/>
    </xf>
    <xf numFmtId="177" fontId="1" fillId="48" borderId="21" xfId="61" applyNumberFormat="1" applyFont="1" applyFill="1" applyBorder="1" applyAlignment="1">
      <alignment/>
    </xf>
    <xf numFmtId="49" fontId="2" fillId="0" borderId="21" xfId="84" applyNumberFormat="1" applyFont="1" applyBorder="1" applyAlignment="1">
      <alignment horizontal="center"/>
      <protection/>
    </xf>
    <xf numFmtId="177" fontId="2" fillId="0" borderId="21" xfId="61" applyNumberFormat="1" applyFont="1" applyBorder="1" applyAlignment="1" applyProtection="1">
      <alignment/>
      <protection locked="0"/>
    </xf>
    <xf numFmtId="177" fontId="1" fillId="0" borderId="21" xfId="61" applyNumberFormat="1" applyFont="1" applyBorder="1" applyAlignment="1" applyProtection="1">
      <alignment/>
      <protection locked="0"/>
    </xf>
    <xf numFmtId="49" fontId="1" fillId="0" borderId="21" xfId="84" applyNumberFormat="1" applyFont="1" applyFill="1" applyBorder="1" applyAlignment="1">
      <alignment horizontal="center"/>
      <protection/>
    </xf>
    <xf numFmtId="177" fontId="1" fillId="0" borderId="21" xfId="61" applyNumberFormat="1" applyFont="1" applyFill="1" applyBorder="1" applyAlignment="1" applyProtection="1">
      <alignment/>
      <protection locked="0"/>
    </xf>
    <xf numFmtId="177" fontId="1" fillId="10" borderId="21" xfId="61" applyNumberFormat="1" applyFont="1" applyFill="1" applyBorder="1" applyAlignment="1" applyProtection="1">
      <alignment/>
      <protection locked="0"/>
    </xf>
    <xf numFmtId="177" fontId="1" fillId="48" borderId="21" xfId="61" applyNumberFormat="1" applyFont="1" applyFill="1" applyBorder="1" applyAlignment="1" applyProtection="1">
      <alignment/>
      <protection locked="0"/>
    </xf>
    <xf numFmtId="49" fontId="2" fillId="0" borderId="21" xfId="84" applyNumberFormat="1" applyFont="1" applyFill="1" applyBorder="1" applyAlignment="1">
      <alignment horizontal="center"/>
      <protection/>
    </xf>
    <xf numFmtId="177" fontId="2" fillId="48" borderId="21" xfId="61" applyNumberFormat="1" applyFont="1" applyFill="1" applyBorder="1" applyAlignment="1">
      <alignment/>
    </xf>
    <xf numFmtId="177" fontId="2" fillId="10" borderId="21" xfId="61" applyNumberFormat="1" applyFont="1" applyFill="1" applyBorder="1" applyAlignment="1">
      <alignment/>
    </xf>
    <xf numFmtId="0" fontId="2" fillId="0" borderId="0" xfId="84" applyFont="1">
      <alignment/>
      <protection/>
    </xf>
    <xf numFmtId="0" fontId="2" fillId="0" borderId="0" xfId="84" applyFont="1" applyAlignment="1">
      <alignment horizontal="center"/>
      <protection/>
    </xf>
    <xf numFmtId="3" fontId="2" fillId="0" borderId="0" xfId="84" applyNumberFormat="1" applyFont="1" applyAlignment="1">
      <alignment horizontal="right"/>
      <protection/>
    </xf>
    <xf numFmtId="3" fontId="2" fillId="0" borderId="0" xfId="84" applyNumberFormat="1" applyFont="1">
      <alignment/>
      <protection/>
    </xf>
    <xf numFmtId="0" fontId="1" fillId="0" borderId="35" xfId="84" applyFont="1" applyBorder="1" applyAlignment="1" applyProtection="1">
      <alignment wrapText="1"/>
      <protection/>
    </xf>
    <xf numFmtId="49" fontId="1" fillId="0" borderId="21" xfId="84" applyNumberFormat="1" applyFont="1" applyBorder="1" applyAlignment="1" applyProtection="1">
      <alignment horizontal="center"/>
      <protection/>
    </xf>
    <xf numFmtId="0" fontId="2" fillId="0" borderId="32" xfId="84" applyFont="1" applyBorder="1" applyAlignment="1" applyProtection="1">
      <alignment wrapText="1"/>
      <protection/>
    </xf>
    <xf numFmtId="49" fontId="2" fillId="0" borderId="21" xfId="84" applyNumberFormat="1" applyFont="1" applyBorder="1" applyAlignment="1" applyProtection="1">
      <alignment horizontal="center"/>
      <protection/>
    </xf>
    <xf numFmtId="0" fontId="1" fillId="0" borderId="21" xfId="84" applyFont="1" applyBorder="1" applyAlignment="1" applyProtection="1">
      <alignment wrapText="1"/>
      <protection/>
    </xf>
    <xf numFmtId="0" fontId="2" fillId="0" borderId="21" xfId="84" applyFont="1" applyBorder="1" applyAlignment="1" applyProtection="1">
      <alignment wrapText="1"/>
      <protection/>
    </xf>
    <xf numFmtId="0" fontId="1" fillId="0" borderId="29" xfId="84" applyFont="1" applyBorder="1" applyAlignment="1" applyProtection="1">
      <alignment horizontal="center" wrapText="1"/>
      <protection/>
    </xf>
    <xf numFmtId="0" fontId="1" fillId="0" borderId="36" xfId="84" applyFont="1" applyBorder="1" applyAlignment="1" applyProtection="1">
      <alignment vertical="top" wrapText="1"/>
      <protection/>
    </xf>
    <xf numFmtId="0" fontId="1" fillId="0" borderId="30" xfId="84" applyFont="1" applyBorder="1" applyAlignment="1" applyProtection="1">
      <alignment vertical="top" wrapText="1"/>
      <protection/>
    </xf>
    <xf numFmtId="3" fontId="1" fillId="0" borderId="37" xfId="84" applyNumberFormat="1" applyFont="1" applyBorder="1" applyAlignment="1">
      <alignment horizontal="center" vertical="center" wrapText="1"/>
      <protection/>
    </xf>
    <xf numFmtId="49" fontId="2" fillId="0" borderId="28" xfId="84" applyNumberFormat="1" applyFont="1" applyBorder="1" applyAlignment="1">
      <alignment horizontal="center"/>
      <protection/>
    </xf>
    <xf numFmtId="49" fontId="2" fillId="0" borderId="38" xfId="84" applyNumberFormat="1" applyFont="1" applyBorder="1" applyAlignment="1">
      <alignment horizontal="center"/>
      <protection/>
    </xf>
    <xf numFmtId="3" fontId="1" fillId="42" borderId="39" xfId="0" applyNumberFormat="1" applyFont="1" applyFill="1" applyBorder="1" applyAlignment="1">
      <alignment horizontal="right" vertical="center" wrapText="1" indent="1"/>
    </xf>
    <xf numFmtId="3" fontId="1" fillId="42" borderId="40" xfId="0" applyNumberFormat="1" applyFont="1" applyFill="1" applyBorder="1" applyAlignment="1">
      <alignment horizontal="right" vertical="center" wrapText="1" indent="1"/>
    </xf>
    <xf numFmtId="49" fontId="2" fillId="0" borderId="41" xfId="84" applyNumberFormat="1" applyFont="1" applyBorder="1" applyAlignment="1">
      <alignment horizontal="center"/>
      <protection/>
    </xf>
    <xf numFmtId="3" fontId="1" fillId="42" borderId="42" xfId="0" applyNumberFormat="1" applyFont="1" applyFill="1" applyBorder="1" applyAlignment="1">
      <alignment horizontal="right" vertical="center" wrapText="1" indent="1"/>
    </xf>
    <xf numFmtId="3" fontId="2" fillId="10" borderId="37" xfId="0" applyNumberFormat="1" applyFont="1" applyFill="1" applyBorder="1" applyAlignment="1">
      <alignment horizontal="right" vertical="center" wrapText="1" indent="1"/>
    </xf>
    <xf numFmtId="0" fontId="1" fillId="0" borderId="29" xfId="84" applyFont="1" applyBorder="1" applyAlignment="1">
      <alignment horizontal="center" vertical="center" wrapText="1"/>
      <protection/>
    </xf>
    <xf numFmtId="0" fontId="1" fillId="0" borderId="21" xfId="84" applyFont="1" applyBorder="1" applyAlignment="1">
      <alignment vertical="center" wrapText="1"/>
      <protection/>
    </xf>
    <xf numFmtId="0" fontId="1" fillId="0" borderId="30" xfId="84" applyFont="1" applyBorder="1" applyAlignment="1">
      <alignment horizontal="center" vertical="center" wrapText="1"/>
      <protection/>
    </xf>
    <xf numFmtId="0" fontId="2" fillId="0" borderId="21" xfId="84" applyFont="1" applyBorder="1" applyAlignment="1">
      <alignment vertical="center" wrapText="1"/>
      <protection/>
    </xf>
    <xf numFmtId="0" fontId="1" fillId="0" borderId="23" xfId="84" applyFont="1" applyBorder="1" applyAlignment="1">
      <alignment horizontal="center" vertical="center" wrapText="1"/>
      <protection/>
    </xf>
    <xf numFmtId="0" fontId="1" fillId="0" borderId="36" xfId="84" applyFont="1" applyBorder="1" applyAlignment="1">
      <alignment horizontal="center" vertical="center" wrapText="1"/>
      <protection/>
    </xf>
    <xf numFmtId="0" fontId="2" fillId="0" borderId="34" xfId="84" applyFont="1" applyBorder="1" applyAlignment="1">
      <alignment vertical="center" wrapText="1"/>
      <protection/>
    </xf>
    <xf numFmtId="0" fontId="1" fillId="0" borderId="23" xfId="84" applyFont="1" applyBorder="1" applyAlignment="1">
      <alignment vertical="center" wrapText="1"/>
      <protection/>
    </xf>
    <xf numFmtId="0" fontId="2" fillId="0" borderId="27" xfId="84" applyFont="1" applyBorder="1" applyAlignment="1">
      <alignment vertical="center" wrapText="1"/>
      <protection/>
    </xf>
    <xf numFmtId="0" fontId="1" fillId="0" borderId="29" xfId="84" applyFont="1" applyBorder="1" applyAlignment="1">
      <alignment vertical="center" wrapText="1"/>
      <protection/>
    </xf>
    <xf numFmtId="0" fontId="1" fillId="0" borderId="23" xfId="84" applyFont="1" applyFill="1" applyBorder="1" applyAlignment="1">
      <alignment vertical="center" wrapText="1"/>
      <protection/>
    </xf>
    <xf numFmtId="0" fontId="1" fillId="0" borderId="21" xfId="84" applyFont="1" applyFill="1" applyBorder="1" applyAlignment="1">
      <alignment vertical="center" wrapText="1"/>
      <protection/>
    </xf>
    <xf numFmtId="0" fontId="1" fillId="0" borderId="21" xfId="84" applyFont="1" applyBorder="1" applyAlignment="1">
      <alignment horizontal="left" vertical="center" wrapText="1"/>
      <protection/>
    </xf>
    <xf numFmtId="0" fontId="1" fillId="0" borderId="34" xfId="84" applyFont="1" applyBorder="1" applyAlignment="1">
      <alignment vertical="center" wrapText="1"/>
      <protection/>
    </xf>
    <xf numFmtId="0" fontId="2" fillId="0" borderId="34" xfId="84" applyFont="1" applyBorder="1">
      <alignment/>
      <protection/>
    </xf>
    <xf numFmtId="0" fontId="2" fillId="0" borderId="21" xfId="84" applyFont="1" applyBorder="1">
      <alignment/>
      <protection/>
    </xf>
    <xf numFmtId="0" fontId="2" fillId="0" borderId="27" xfId="84" applyFont="1" applyBorder="1">
      <alignment/>
      <protection/>
    </xf>
    <xf numFmtId="3" fontId="1" fillId="42" borderId="31" xfId="0" applyNumberFormat="1" applyFont="1" applyFill="1" applyBorder="1" applyAlignment="1">
      <alignment horizontal="right" vertical="center" wrapText="1" indent="1"/>
    </xf>
    <xf numFmtId="3" fontId="1" fillId="42" borderId="37" xfId="0" applyNumberFormat="1" applyFont="1" applyFill="1" applyBorder="1" applyAlignment="1">
      <alignment horizontal="right" vertical="center" wrapText="1" indent="1"/>
    </xf>
    <xf numFmtId="3" fontId="1" fillId="42" borderId="41" xfId="0" applyNumberFormat="1" applyFont="1" applyFill="1" applyBorder="1" applyAlignment="1">
      <alignment horizontal="right" vertical="center" wrapText="1" indent="1"/>
    </xf>
    <xf numFmtId="3" fontId="1" fillId="42" borderId="28" xfId="0" applyNumberFormat="1" applyFont="1" applyFill="1" applyBorder="1" applyAlignment="1">
      <alignment horizontal="right" vertical="center" wrapText="1" indent="1"/>
    </xf>
    <xf numFmtId="3" fontId="1" fillId="42" borderId="43" xfId="0" applyNumberFormat="1" applyFont="1" applyFill="1" applyBorder="1" applyAlignment="1">
      <alignment horizontal="right" vertical="center" wrapText="1" indent="1"/>
    </xf>
    <xf numFmtId="3" fontId="1" fillId="42" borderId="44" xfId="0" applyNumberFormat="1" applyFont="1" applyFill="1" applyBorder="1" applyAlignment="1">
      <alignment horizontal="right" vertical="center" wrapText="1" indent="1"/>
    </xf>
    <xf numFmtId="0" fontId="18" fillId="0" borderId="34" xfId="84" applyFont="1" applyBorder="1">
      <alignment/>
      <protection/>
    </xf>
    <xf numFmtId="49" fontId="18" fillId="0" borderId="41" xfId="84" applyNumberFormat="1" applyFont="1" applyBorder="1" applyAlignment="1">
      <alignment horizontal="center"/>
      <protection/>
    </xf>
    <xf numFmtId="0" fontId="18" fillId="0" borderId="21" xfId="84" applyFont="1" applyBorder="1">
      <alignment/>
      <protection/>
    </xf>
    <xf numFmtId="49" fontId="18" fillId="0" borderId="28" xfId="84" applyNumberFormat="1" applyFont="1" applyBorder="1" applyAlignment="1">
      <alignment horizontal="center"/>
      <protection/>
    </xf>
    <xf numFmtId="0" fontId="18" fillId="0" borderId="21" xfId="84" applyFont="1" applyBorder="1" applyAlignment="1">
      <alignment vertical="center"/>
      <protection/>
    </xf>
    <xf numFmtId="49" fontId="40" fillId="48" borderId="28" xfId="84" applyNumberFormat="1" applyFont="1" applyFill="1" applyBorder="1" applyAlignment="1">
      <alignment horizontal="center"/>
      <protection/>
    </xf>
    <xf numFmtId="49" fontId="40" fillId="0" borderId="28" xfId="84" applyNumberFormat="1" applyFont="1" applyBorder="1" applyAlignment="1">
      <alignment horizontal="center"/>
      <protection/>
    </xf>
    <xf numFmtId="0" fontId="18" fillId="0" borderId="30" xfId="84" applyFont="1" applyBorder="1" applyAlignment="1">
      <alignment horizontal="left" indent="1"/>
      <protection/>
    </xf>
    <xf numFmtId="0" fontId="18" fillId="0" borderId="23" xfId="84" applyFont="1" applyBorder="1" applyAlignment="1">
      <alignment horizontal="left" indent="1"/>
      <protection/>
    </xf>
    <xf numFmtId="0" fontId="18" fillId="0" borderId="23" xfId="84" applyFont="1" applyFill="1" applyBorder="1" applyAlignment="1">
      <alignment horizontal="left" indent="1"/>
      <protection/>
    </xf>
    <xf numFmtId="3" fontId="1" fillId="42" borderId="34" xfId="0" applyNumberFormat="1" applyFont="1" applyFill="1" applyBorder="1" applyAlignment="1">
      <alignment horizontal="right" vertical="center" wrapText="1" indent="1"/>
    </xf>
    <xf numFmtId="0" fontId="18" fillId="0" borderId="39" xfId="84" applyFont="1" applyBorder="1" applyAlignment="1">
      <alignment horizontal="center"/>
      <protection/>
    </xf>
    <xf numFmtId="3" fontId="18" fillId="0" borderId="39" xfId="61" applyNumberFormat="1" applyFont="1" applyFill="1" applyBorder="1" applyAlignment="1">
      <alignment horizontal="center"/>
    </xf>
    <xf numFmtId="3" fontId="18" fillId="0" borderId="40" xfId="61" applyNumberFormat="1" applyFont="1" applyFill="1" applyBorder="1" applyAlignment="1">
      <alignment horizontal="center"/>
    </xf>
    <xf numFmtId="3" fontId="1" fillId="0" borderId="27" xfId="84" applyNumberFormat="1" applyFont="1" applyBorder="1" applyAlignment="1">
      <alignment horizontal="center" vertical="center"/>
      <protection/>
    </xf>
    <xf numFmtId="3" fontId="1" fillId="0" borderId="31" xfId="84" applyNumberFormat="1" applyFont="1" applyBorder="1" applyAlignment="1">
      <alignment horizontal="center" vertical="center"/>
      <protection/>
    </xf>
    <xf numFmtId="0" fontId="2" fillId="0" borderId="39" xfId="84" applyFont="1" applyBorder="1" applyAlignment="1">
      <alignment horizontal="center" vertical="center"/>
      <protection/>
    </xf>
    <xf numFmtId="3" fontId="2" fillId="0" borderId="39" xfId="84" applyNumberFormat="1" applyFont="1" applyBorder="1" applyAlignment="1">
      <alignment horizontal="center" vertical="center"/>
      <protection/>
    </xf>
    <xf numFmtId="3" fontId="2" fillId="0" borderId="40" xfId="84" applyNumberFormat="1" applyFont="1" applyBorder="1" applyAlignment="1">
      <alignment horizontal="center" vertical="center"/>
      <protection/>
    </xf>
    <xf numFmtId="207" fontId="1" fillId="0" borderId="27" xfId="84" applyNumberFormat="1" applyFont="1" applyBorder="1" applyAlignment="1" applyProtection="1">
      <alignment horizontal="center" vertical="center"/>
      <protection/>
    </xf>
    <xf numFmtId="207" fontId="1" fillId="0" borderId="31" xfId="84" applyNumberFormat="1" applyFont="1" applyBorder="1" applyAlignment="1" applyProtection="1">
      <alignment horizontal="center" vertical="center"/>
      <protection/>
    </xf>
    <xf numFmtId="207" fontId="2" fillId="0" borderId="39" xfId="84" applyNumberFormat="1" applyFont="1" applyBorder="1" applyAlignment="1" applyProtection="1">
      <alignment horizontal="center"/>
      <protection/>
    </xf>
    <xf numFmtId="207" fontId="2" fillId="0" borderId="40" xfId="84" applyNumberFormat="1" applyFont="1" applyBorder="1" applyAlignment="1" applyProtection="1">
      <alignment horizontal="center"/>
      <protection/>
    </xf>
    <xf numFmtId="3" fontId="1" fillId="42" borderId="22" xfId="0" applyNumberFormat="1" applyFont="1" applyFill="1" applyBorder="1" applyAlignment="1">
      <alignment horizontal="right" indent="1"/>
    </xf>
    <xf numFmtId="3" fontId="1" fillId="42" borderId="26" xfId="0" applyNumberFormat="1" applyFont="1" applyFill="1" applyBorder="1" applyAlignment="1">
      <alignment horizontal="right" indent="1"/>
    </xf>
    <xf numFmtId="0" fontId="0" fillId="0" borderId="0" xfId="84" applyAlignment="1">
      <alignment/>
      <protection/>
    </xf>
    <xf numFmtId="197" fontId="2" fillId="0" borderId="0" xfId="0" applyNumberFormat="1" applyFont="1" applyBorder="1" applyAlignment="1">
      <alignment/>
    </xf>
    <xf numFmtId="197" fontId="2" fillId="0" borderId="0" xfId="0" applyNumberFormat="1" applyFont="1" applyBorder="1" applyAlignment="1">
      <alignment wrapText="1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3" fontId="1" fillId="0" borderId="21" xfId="0" applyNumberFormat="1" applyFont="1" applyFill="1" applyBorder="1" applyAlignment="1">
      <alignment horizontal="right" vertical="center" indent="1"/>
    </xf>
    <xf numFmtId="3" fontId="1" fillId="0" borderId="22" xfId="0" applyNumberFormat="1" applyFont="1" applyFill="1" applyBorder="1" applyAlignment="1">
      <alignment horizontal="right" vertical="center" indent="1"/>
    </xf>
    <xf numFmtId="49" fontId="2" fillId="61" borderId="21" xfId="0" applyNumberFormat="1" applyFont="1" applyFill="1" applyBorder="1" applyAlignment="1">
      <alignment horizontal="left" vertical="top" wrapText="1" indent="1"/>
    </xf>
    <xf numFmtId="0" fontId="48" fillId="0" borderId="0" xfId="0" applyFont="1" applyFill="1" applyAlignment="1">
      <alignment horizontal="left" vertical="center" indent="1"/>
    </xf>
    <xf numFmtId="3" fontId="2" fillId="0" borderId="0" xfId="87" applyNumberFormat="1" applyFont="1" applyBorder="1" applyAlignment="1">
      <alignment horizontal="center" vertical="center" wrapText="1"/>
      <protection/>
    </xf>
    <xf numFmtId="0" fontId="18" fillId="0" borderId="22" xfId="0" applyFont="1" applyFill="1" applyBorder="1" applyAlignment="1">
      <alignment horizontal="center" vertical="center" wrapText="1"/>
    </xf>
    <xf numFmtId="4" fontId="2" fillId="10" borderId="21" xfId="0" applyNumberFormat="1" applyFont="1" applyFill="1" applyBorder="1" applyAlignment="1">
      <alignment horizontal="right" vertical="center" wrapText="1" indent="1"/>
    </xf>
    <xf numFmtId="4" fontId="1" fillId="42" borderId="22" xfId="0" applyNumberFormat="1" applyFont="1" applyFill="1" applyBorder="1" applyAlignment="1">
      <alignment horizontal="right" vertical="center" wrapText="1" indent="1"/>
    </xf>
    <xf numFmtId="4" fontId="1" fillId="42" borderId="21" xfId="0" applyNumberFormat="1" applyFont="1" applyFill="1" applyBorder="1" applyAlignment="1">
      <alignment horizontal="right" vertical="center" wrapText="1" indent="1"/>
    </xf>
    <xf numFmtId="4" fontId="1" fillId="42" borderId="25" xfId="0" applyNumberFormat="1" applyFont="1" applyFill="1" applyBorder="1" applyAlignment="1">
      <alignment horizontal="right" vertical="center" wrapText="1" indent="1"/>
    </xf>
    <xf numFmtId="4" fontId="1" fillId="42" borderId="26" xfId="0" applyNumberFormat="1" applyFont="1" applyFill="1" applyBorder="1" applyAlignment="1">
      <alignment horizontal="right" vertical="center" wrapText="1" indent="1"/>
    </xf>
    <xf numFmtId="49" fontId="1" fillId="0" borderId="21" xfId="85" applyNumberFormat="1" applyFont="1" applyBorder="1" applyAlignment="1">
      <alignment horizontal="left" vertical="center" wrapText="1" indent="1"/>
      <protection/>
    </xf>
    <xf numFmtId="3" fontId="1" fillId="42" borderId="21" xfId="85" applyNumberFormat="1" applyFont="1" applyFill="1" applyBorder="1" applyAlignment="1">
      <alignment horizontal="right" vertical="center" wrapText="1" indent="1"/>
      <protection/>
    </xf>
    <xf numFmtId="3" fontId="2" fillId="10" borderId="21" xfId="85" applyNumberFormat="1" applyFont="1" applyFill="1" applyBorder="1" applyAlignment="1">
      <alignment horizontal="right" vertical="center" wrapText="1" indent="1"/>
      <protection/>
    </xf>
    <xf numFmtId="0" fontId="2" fillId="0" borderId="21" xfId="85" applyFont="1" applyBorder="1" applyAlignment="1">
      <alignment horizontal="left" vertical="top" wrapText="1" indent="1"/>
      <protection/>
    </xf>
    <xf numFmtId="3" fontId="2" fillId="10" borderId="27" xfId="85" applyNumberFormat="1" applyFont="1" applyFill="1" applyBorder="1" applyAlignment="1">
      <alignment horizontal="right" vertical="center" wrapText="1" indent="1"/>
      <protection/>
    </xf>
    <xf numFmtId="0" fontId="2" fillId="0" borderId="27" xfId="85" applyFont="1" applyBorder="1" applyAlignment="1">
      <alignment horizontal="left" vertical="top" wrapText="1" indent="1"/>
      <protection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/>
    </xf>
    <xf numFmtId="0" fontId="0" fillId="0" borderId="0" xfId="84" applyBorder="1" applyAlignment="1">
      <alignment/>
      <protection/>
    </xf>
    <xf numFmtId="49" fontId="1" fillId="0" borderId="45" xfId="84" applyNumberFormat="1" applyFont="1" applyFill="1" applyBorder="1" applyAlignment="1">
      <alignment horizontal="center"/>
      <protection/>
    </xf>
    <xf numFmtId="177" fontId="1" fillId="0" borderId="45" xfId="61" applyNumberFormat="1" applyFont="1" applyBorder="1" applyAlignment="1">
      <alignment/>
    </xf>
    <xf numFmtId="3" fontId="1" fillId="42" borderId="45" xfId="0" applyNumberFormat="1" applyFont="1" applyFill="1" applyBorder="1" applyAlignment="1">
      <alignment horizontal="right" vertical="center" wrapText="1" indent="1"/>
    </xf>
    <xf numFmtId="3" fontId="1" fillId="42" borderId="46" xfId="0" applyNumberFormat="1" applyFont="1" applyFill="1" applyBorder="1" applyAlignment="1">
      <alignment horizontal="right" vertical="center" wrapText="1" indent="1"/>
    </xf>
    <xf numFmtId="0" fontId="2" fillId="0" borderId="23" xfId="0" applyFont="1" applyFill="1" applyBorder="1" applyAlignment="1">
      <alignment horizontal="center" vertical="center"/>
    </xf>
    <xf numFmtId="3" fontId="2" fillId="0" borderId="0" xfId="87" applyNumberFormat="1" applyFont="1" applyBorder="1" applyAlignment="1">
      <alignment vertical="center"/>
      <protection/>
    </xf>
    <xf numFmtId="3" fontId="1" fillId="42" borderId="47" xfId="0" applyNumberFormat="1" applyFont="1" applyFill="1" applyBorder="1" applyAlignment="1">
      <alignment horizontal="right" vertical="center" wrapText="1" indent="1"/>
    </xf>
    <xf numFmtId="207" fontId="1" fillId="0" borderId="46" xfId="84" applyNumberFormat="1" applyFont="1" applyBorder="1" applyAlignment="1" applyProtection="1">
      <alignment horizontal="center" vertical="center" wrapText="1"/>
      <protection/>
    </xf>
    <xf numFmtId="49" fontId="1" fillId="10" borderId="34" xfId="84" applyNumberFormat="1" applyFont="1" applyFill="1" applyBorder="1" applyAlignment="1" applyProtection="1">
      <alignment horizontal="center"/>
      <protection/>
    </xf>
    <xf numFmtId="0" fontId="2" fillId="0" borderId="39" xfId="84" applyFont="1" applyBorder="1" applyAlignment="1" applyProtection="1">
      <alignment horizontal="center"/>
      <protection/>
    </xf>
    <xf numFmtId="207" fontId="2" fillId="0" borderId="48" xfId="84" applyNumberFormat="1" applyFont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indent="1"/>
    </xf>
    <xf numFmtId="0" fontId="22" fillId="0" borderId="0" xfId="82" applyFont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2" fillId="0" borderId="0" xfId="82" applyFont="1" applyAlignment="1">
      <alignment horizontal="center"/>
      <protection/>
    </xf>
    <xf numFmtId="0" fontId="1" fillId="0" borderId="23" xfId="82" applyFont="1" applyBorder="1" applyAlignment="1">
      <alignment horizontal="center" vertical="center" wrapText="1"/>
      <protection/>
    </xf>
    <xf numFmtId="49" fontId="1" fillId="0" borderId="21" xfId="82" applyNumberFormat="1" applyFont="1" applyBorder="1" applyAlignment="1">
      <alignment horizontal="center" vertical="center" wrapText="1"/>
      <protection/>
    </xf>
    <xf numFmtId="0" fontId="1" fillId="0" borderId="21" xfId="82" applyFont="1" applyBorder="1" applyAlignment="1">
      <alignment horizontal="center" vertical="center" wrapText="1"/>
      <protection/>
    </xf>
    <xf numFmtId="0" fontId="1" fillId="0" borderId="22" xfId="82" applyFont="1" applyBorder="1" applyAlignment="1">
      <alignment horizontal="center" vertical="center" wrapText="1"/>
      <protection/>
    </xf>
    <xf numFmtId="0" fontId="2" fillId="0" borderId="23" xfId="82" applyFont="1" applyBorder="1" applyAlignment="1">
      <alignment horizontal="center" wrapText="1"/>
      <protection/>
    </xf>
    <xf numFmtId="49" fontId="1" fillId="0" borderId="21" xfId="82" applyNumberFormat="1" applyFont="1" applyBorder="1" applyAlignment="1">
      <alignment vertical="top" wrapText="1"/>
      <protection/>
    </xf>
    <xf numFmtId="3" fontId="2" fillId="0" borderId="21" xfId="82" applyNumberFormat="1" applyFont="1" applyFill="1" applyBorder="1" applyAlignment="1">
      <alignment horizontal="center" wrapText="1"/>
      <protection/>
    </xf>
    <xf numFmtId="0" fontId="2" fillId="0" borderId="23" xfId="82" applyFont="1" applyBorder="1" applyAlignment="1">
      <alignment horizontal="center" vertical="center" wrapText="1"/>
      <protection/>
    </xf>
    <xf numFmtId="49" fontId="1" fillId="0" borderId="21" xfId="82" applyNumberFormat="1" applyFont="1" applyBorder="1" applyAlignment="1">
      <alignment horizontal="left" vertical="center" wrapText="1" indent="1"/>
      <protection/>
    </xf>
    <xf numFmtId="3" fontId="1" fillId="42" borderId="21" xfId="82" applyNumberFormat="1" applyFont="1" applyFill="1" applyBorder="1" applyAlignment="1">
      <alignment horizontal="right" vertical="center" wrapText="1" indent="1"/>
      <protection/>
    </xf>
    <xf numFmtId="3" fontId="2" fillId="10" borderId="21" xfId="82" applyNumberFormat="1" applyFont="1" applyFill="1" applyBorder="1" applyAlignment="1">
      <alignment horizontal="right" vertical="center" wrapText="1" indent="1"/>
      <protection/>
    </xf>
    <xf numFmtId="3" fontId="2" fillId="42" borderId="21" xfId="82" applyNumberFormat="1" applyFont="1" applyFill="1" applyBorder="1" applyAlignment="1">
      <alignment horizontal="right" vertical="center" wrapText="1" indent="1"/>
      <protection/>
    </xf>
    <xf numFmtId="49" fontId="2" fillId="0" borderId="21" xfId="82" applyNumberFormat="1" applyFont="1" applyBorder="1" applyAlignment="1">
      <alignment horizontal="left" vertical="center" wrapText="1" indent="1"/>
      <protection/>
    </xf>
    <xf numFmtId="3" fontId="1" fillId="10" borderId="21" xfId="82" applyNumberFormat="1" applyFont="1" applyFill="1" applyBorder="1" applyAlignment="1">
      <alignment horizontal="right" vertical="center" wrapText="1" indent="1"/>
      <protection/>
    </xf>
    <xf numFmtId="3" fontId="2" fillId="0" borderId="21" xfId="82" applyNumberFormat="1" applyFont="1" applyFill="1" applyBorder="1" applyAlignment="1">
      <alignment horizontal="right" vertical="center" wrapText="1" indent="1"/>
      <protection/>
    </xf>
    <xf numFmtId="0" fontId="2" fillId="0" borderId="0" xfId="82" applyFont="1" applyFill="1" applyAlignment="1">
      <alignment horizontal="center"/>
      <protection/>
    </xf>
    <xf numFmtId="0" fontId="2" fillId="0" borderId="0" xfId="82" applyFont="1" applyFill="1">
      <alignment/>
      <protection/>
    </xf>
    <xf numFmtId="49" fontId="2" fillId="61" borderId="21" xfId="82" applyNumberFormat="1" applyFont="1" applyFill="1" applyBorder="1" applyAlignment="1">
      <alignment horizontal="left" vertical="center" wrapText="1" indent="1"/>
      <protection/>
    </xf>
    <xf numFmtId="49" fontId="1" fillId="0" borderId="25" xfId="82" applyNumberFormat="1" applyFont="1" applyBorder="1" applyAlignment="1">
      <alignment horizontal="left" vertical="center" wrapText="1" indent="1"/>
      <protection/>
    </xf>
    <xf numFmtId="3" fontId="1" fillId="42" borderId="25" xfId="82" applyNumberFormat="1" applyFont="1" applyFill="1" applyBorder="1" applyAlignment="1">
      <alignment horizontal="right" vertical="center" wrapText="1" indent="1"/>
      <protection/>
    </xf>
    <xf numFmtId="0" fontId="2" fillId="0" borderId="0" xfId="82" applyFont="1" applyAlignment="1">
      <alignment horizontal="center"/>
      <protection/>
    </xf>
    <xf numFmtId="0" fontId="2" fillId="0" borderId="0" xfId="82" applyFont="1">
      <alignment/>
      <protection/>
    </xf>
    <xf numFmtId="49" fontId="2" fillId="0" borderId="0" xfId="82" applyNumberFormat="1" applyFont="1">
      <alignment/>
      <protection/>
    </xf>
    <xf numFmtId="49" fontId="2" fillId="0" borderId="0" xfId="82" applyNumberFormat="1" applyFont="1">
      <alignment/>
      <protection/>
    </xf>
    <xf numFmtId="0" fontId="2" fillId="0" borderId="28" xfId="0" applyFont="1" applyFill="1" applyBorder="1" applyAlignment="1">
      <alignment horizontal="center" vertical="center" wrapText="1"/>
    </xf>
    <xf numFmtId="49" fontId="43" fillId="0" borderId="21" xfId="0" applyNumberFormat="1" applyFont="1" applyBorder="1" applyAlignment="1">
      <alignment horizontal="left" vertical="center" wrapText="1" indent="1"/>
    </xf>
    <xf numFmtId="3" fontId="2" fillId="0" borderId="22" xfId="0" applyNumberFormat="1" applyFont="1" applyFill="1" applyBorder="1" applyAlignment="1">
      <alignment horizontal="center" vertical="center" wrapText="1"/>
    </xf>
    <xf numFmtId="0" fontId="2" fillId="0" borderId="23" xfId="85" applyFont="1" applyBorder="1" applyAlignment="1">
      <alignment horizontal="center" vertical="center" wrapText="1"/>
      <protection/>
    </xf>
    <xf numFmtId="3" fontId="1" fillId="42" borderId="22" xfId="85" applyNumberFormat="1" applyFont="1" applyFill="1" applyBorder="1" applyAlignment="1">
      <alignment horizontal="right" vertical="center" wrapText="1" indent="1"/>
      <protection/>
    </xf>
    <xf numFmtId="0" fontId="2" fillId="0" borderId="24" xfId="85" applyFont="1" applyBorder="1" applyAlignment="1">
      <alignment horizontal="center" vertical="center" wrapText="1"/>
      <protection/>
    </xf>
    <xf numFmtId="3" fontId="1" fillId="42" borderId="25" xfId="85" applyNumberFormat="1" applyFont="1" applyFill="1" applyBorder="1" applyAlignment="1">
      <alignment horizontal="right" vertical="center" wrapText="1" indent="1"/>
      <protection/>
    </xf>
    <xf numFmtId="3" fontId="1" fillId="42" borderId="25" xfId="85" applyNumberFormat="1" applyFont="1" applyFill="1" applyBorder="1" applyAlignment="1">
      <alignment horizontal="right" vertical="center" wrapText="1" indent="1"/>
      <protection/>
    </xf>
    <xf numFmtId="3" fontId="1" fillId="42" borderId="26" xfId="85" applyNumberFormat="1" applyFont="1" applyFill="1" applyBorder="1" applyAlignment="1">
      <alignment horizontal="right" vertical="center" wrapText="1" indent="1"/>
      <protection/>
    </xf>
    <xf numFmtId="3" fontId="1" fillId="42" borderId="42" xfId="0" applyNumberFormat="1" applyFont="1" applyFill="1" applyBorder="1" applyAlignment="1">
      <alignment horizontal="right" vertical="center" wrapText="1" indent="1"/>
    </xf>
    <xf numFmtId="3" fontId="2" fillId="0" borderId="42" xfId="82" applyNumberFormat="1" applyFont="1" applyFill="1" applyBorder="1" applyAlignment="1">
      <alignment horizontal="center" wrapText="1"/>
      <protection/>
    </xf>
    <xf numFmtId="3" fontId="1" fillId="42" borderId="42" xfId="82" applyNumberFormat="1" applyFont="1" applyFill="1" applyBorder="1" applyAlignment="1">
      <alignment horizontal="right" vertical="center" wrapText="1" indent="1"/>
      <protection/>
    </xf>
    <xf numFmtId="3" fontId="2" fillId="10" borderId="42" xfId="82" applyNumberFormat="1" applyFont="1" applyFill="1" applyBorder="1" applyAlignment="1">
      <alignment horizontal="right" vertical="center" wrapText="1" indent="1"/>
      <protection/>
    </xf>
    <xf numFmtId="3" fontId="2" fillId="42" borderId="42" xfId="82" applyNumberFormat="1" applyFont="1" applyFill="1" applyBorder="1" applyAlignment="1">
      <alignment horizontal="right" vertical="center" wrapText="1" indent="1"/>
      <protection/>
    </xf>
    <xf numFmtId="3" fontId="1" fillId="10" borderId="42" xfId="82" applyNumberFormat="1" applyFont="1" applyFill="1" applyBorder="1" applyAlignment="1">
      <alignment horizontal="right" vertical="center" wrapText="1" indent="1"/>
      <protection/>
    </xf>
    <xf numFmtId="3" fontId="2" fillId="0" borderId="42" xfId="82" applyNumberFormat="1" applyFont="1" applyFill="1" applyBorder="1" applyAlignment="1">
      <alignment horizontal="right" vertical="center" wrapText="1" indent="1"/>
      <protection/>
    </xf>
    <xf numFmtId="3" fontId="2" fillId="10" borderId="42" xfId="82" applyNumberFormat="1" applyFont="1" applyFill="1" applyBorder="1" applyAlignment="1">
      <alignment horizontal="right" vertical="center" wrapText="1" indent="1"/>
      <protection/>
    </xf>
    <xf numFmtId="3" fontId="1" fillId="42" borderId="49" xfId="82" applyNumberFormat="1" applyFont="1" applyFill="1" applyBorder="1" applyAlignment="1">
      <alignment horizontal="right" vertical="center" wrapText="1" indent="1"/>
      <protection/>
    </xf>
    <xf numFmtId="49" fontId="2" fillId="0" borderId="21" xfId="82" applyNumberFormat="1" applyFont="1" applyBorder="1" applyAlignment="1">
      <alignment horizontal="left" vertical="center" wrapText="1" indent="1"/>
      <protection/>
    </xf>
    <xf numFmtId="49" fontId="2" fillId="0" borderId="21" xfId="82" applyNumberFormat="1" applyFont="1" applyFill="1" applyBorder="1" applyAlignment="1">
      <alignment horizontal="left" vertical="center" wrapText="1" indent="1"/>
      <protection/>
    </xf>
    <xf numFmtId="0" fontId="2" fillId="0" borderId="23" xfId="0" applyFont="1" applyBorder="1" applyAlignment="1">
      <alignment horizontal="center" vertical="top"/>
    </xf>
    <xf numFmtId="0" fontId="1" fillId="0" borderId="24" xfId="84" applyFont="1" applyBorder="1" applyAlignment="1" applyProtection="1">
      <alignment vertical="top" wrapText="1"/>
      <protection/>
    </xf>
    <xf numFmtId="49" fontId="2" fillId="0" borderId="25" xfId="84" applyNumberFormat="1" applyFont="1" applyBorder="1" applyAlignment="1" applyProtection="1">
      <alignment horizontal="center"/>
      <protection/>
    </xf>
    <xf numFmtId="0" fontId="2" fillId="0" borderId="0" xfId="0" applyFont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49" fontId="40" fillId="48" borderId="48" xfId="84" applyNumberFormat="1" applyFont="1" applyFill="1" applyBorder="1" applyAlignment="1">
      <alignment horizontal="center" vertical="center"/>
      <protection/>
    </xf>
    <xf numFmtId="0" fontId="2" fillId="0" borderId="23" xfId="84" applyFont="1" applyBorder="1" applyAlignment="1">
      <alignment horizontal="left" indent="1"/>
      <protection/>
    </xf>
    <xf numFmtId="0" fontId="2" fillId="0" borderId="30" xfId="84" applyFont="1" applyBorder="1" applyAlignment="1">
      <alignment horizontal="left" indent="1"/>
      <protection/>
    </xf>
    <xf numFmtId="0" fontId="2" fillId="0" borderId="23" xfId="84" applyFont="1" applyFill="1" applyBorder="1" applyAlignment="1">
      <alignment horizontal="left" indent="1"/>
      <protection/>
    </xf>
    <xf numFmtId="0" fontId="2" fillId="0" borderId="29" xfId="84" applyFont="1" applyFill="1" applyBorder="1" applyAlignment="1">
      <alignment horizontal="left" indent="1"/>
      <protection/>
    </xf>
    <xf numFmtId="49" fontId="1" fillId="10" borderId="34" xfId="84" applyNumberFormat="1" applyFont="1" applyFill="1" applyBorder="1" applyAlignment="1">
      <alignment horizontal="center" vertical="center"/>
      <protection/>
    </xf>
    <xf numFmtId="49" fontId="1" fillId="0" borderId="21" xfId="84" applyNumberFormat="1" applyFont="1" applyBorder="1" applyAlignment="1">
      <alignment horizontal="center" vertical="center"/>
      <protection/>
    </xf>
    <xf numFmtId="49" fontId="2" fillId="0" borderId="28" xfId="84" applyNumberFormat="1" applyFont="1" applyBorder="1" applyAlignment="1">
      <alignment horizontal="center" vertical="center"/>
      <protection/>
    </xf>
    <xf numFmtId="49" fontId="1" fillId="0" borderId="28" xfId="84" applyNumberFormat="1" applyFont="1" applyBorder="1" applyAlignment="1">
      <alignment horizontal="center" vertical="center"/>
      <protection/>
    </xf>
    <xf numFmtId="49" fontId="2" fillId="0" borderId="38" xfId="84" applyNumberFormat="1" applyFont="1" applyBorder="1" applyAlignment="1">
      <alignment horizontal="center" vertical="center"/>
      <protection/>
    </xf>
    <xf numFmtId="49" fontId="1" fillId="10" borderId="48" xfId="84" applyNumberFormat="1" applyFont="1" applyFill="1" applyBorder="1" applyAlignment="1">
      <alignment horizontal="center" vertical="center"/>
      <protection/>
    </xf>
    <xf numFmtId="49" fontId="2" fillId="0" borderId="41" xfId="84" applyNumberFormat="1" applyFont="1" applyBorder="1" applyAlignment="1">
      <alignment horizontal="center" vertical="center"/>
      <protection/>
    </xf>
    <xf numFmtId="49" fontId="2" fillId="42" borderId="48" xfId="84" applyNumberFormat="1" applyFont="1" applyFill="1" applyBorder="1" applyAlignment="1">
      <alignment horizontal="center" vertical="center"/>
      <protection/>
    </xf>
    <xf numFmtId="0" fontId="2" fillId="0" borderId="23" xfId="82" applyFont="1" applyFill="1" applyBorder="1" applyAlignment="1">
      <alignment horizontal="center" vertical="center" wrapText="1"/>
      <protection/>
    </xf>
    <xf numFmtId="0" fontId="2" fillId="0" borderId="24" xfId="82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vertical="center"/>
    </xf>
    <xf numFmtId="49" fontId="43" fillId="0" borderId="25" xfId="85" applyNumberFormat="1" applyFont="1" applyBorder="1" applyAlignment="1">
      <alignment horizontal="left" vertical="center" wrapText="1" indent="1"/>
      <protection/>
    </xf>
    <xf numFmtId="0" fontId="1" fillId="0" borderId="21" xfId="82" applyFont="1" applyBorder="1" applyAlignment="1">
      <alignment horizontal="center" vertical="center" wrapText="1"/>
      <protection/>
    </xf>
    <xf numFmtId="0" fontId="1" fillId="0" borderId="42" xfId="82" applyFont="1" applyBorder="1" applyAlignment="1">
      <alignment horizontal="center" vertical="center" wrapText="1"/>
      <protection/>
    </xf>
    <xf numFmtId="0" fontId="1" fillId="0" borderId="42" xfId="82" applyFont="1" applyBorder="1" applyAlignment="1">
      <alignment horizontal="center" vertical="center" wrapText="1"/>
      <protection/>
    </xf>
    <xf numFmtId="0" fontId="1" fillId="0" borderId="21" xfId="82" applyFont="1" applyBorder="1" applyAlignment="1">
      <alignment horizontal="left" vertical="center" wrapText="1" indent="1"/>
      <protection/>
    </xf>
    <xf numFmtId="3" fontId="2" fillId="10" borderId="34" xfId="82" applyNumberFormat="1" applyFont="1" applyFill="1" applyBorder="1" applyAlignment="1">
      <alignment horizontal="right" vertical="center" wrapText="1" indent="1"/>
      <protection/>
    </xf>
    <xf numFmtId="0" fontId="2" fillId="0" borderId="0" xfId="82" applyFont="1" applyAlignment="1">
      <alignment vertical="center" wrapText="1"/>
      <protection/>
    </xf>
    <xf numFmtId="3" fontId="2" fillId="10" borderId="50" xfId="82" applyNumberFormat="1" applyFont="1" applyFill="1" applyBorder="1" applyAlignment="1">
      <alignment horizontal="right" vertical="center" wrapText="1" indent="1"/>
      <protection/>
    </xf>
    <xf numFmtId="0" fontId="2" fillId="0" borderId="51" xfId="82" applyFont="1" applyBorder="1" applyAlignment="1">
      <alignment horizontal="center" vertical="center" wrapText="1"/>
      <protection/>
    </xf>
    <xf numFmtId="0" fontId="1" fillId="0" borderId="52" xfId="82" applyFont="1" applyBorder="1" applyAlignment="1">
      <alignment horizontal="left" vertical="center" wrapText="1" indent="1"/>
      <protection/>
    </xf>
    <xf numFmtId="3" fontId="2" fillId="10" borderId="25" xfId="82" applyNumberFormat="1" applyFont="1" applyFill="1" applyBorder="1" applyAlignment="1">
      <alignment horizontal="right" vertical="center" wrapText="1" indent="1"/>
      <protection/>
    </xf>
    <xf numFmtId="3" fontId="2" fillId="10" borderId="53" xfId="82" applyNumberFormat="1" applyFont="1" applyFill="1" applyBorder="1" applyAlignment="1">
      <alignment horizontal="right" vertical="center" wrapText="1" indent="1"/>
      <protection/>
    </xf>
    <xf numFmtId="0" fontId="2" fillId="0" borderId="0" xfId="82" applyFont="1" applyBorder="1" applyAlignment="1">
      <alignment horizontal="center" vertical="center" wrapText="1"/>
      <protection/>
    </xf>
    <xf numFmtId="0" fontId="1" fillId="0" borderId="0" xfId="82" applyFont="1" applyBorder="1" applyAlignment="1">
      <alignment horizontal="left" vertical="center" wrapText="1" indent="1"/>
      <protection/>
    </xf>
    <xf numFmtId="49" fontId="20" fillId="0" borderId="0" xfId="82" applyNumberFormat="1" applyFont="1">
      <alignment/>
      <protection/>
    </xf>
    <xf numFmtId="3" fontId="2" fillId="10" borderId="21" xfId="85" applyNumberFormat="1" applyFont="1" applyFill="1" applyBorder="1" applyAlignment="1">
      <alignment horizontal="center" vertical="center" wrapText="1"/>
      <protection/>
    </xf>
    <xf numFmtId="3" fontId="1" fillId="42" borderId="21" xfId="85" applyNumberFormat="1" applyFont="1" applyFill="1" applyBorder="1" applyAlignment="1">
      <alignment horizontal="center" vertical="center" wrapText="1"/>
      <protection/>
    </xf>
    <xf numFmtId="3" fontId="1" fillId="42" borderId="22" xfId="85" applyNumberFormat="1" applyFont="1" applyFill="1" applyBorder="1" applyAlignment="1">
      <alignment horizontal="center" vertical="center" wrapText="1"/>
      <protection/>
    </xf>
    <xf numFmtId="180" fontId="40" fillId="62" borderId="21" xfId="0" applyNumberFormat="1" applyFont="1" applyFill="1" applyBorder="1" applyAlignment="1">
      <alignment vertical="center" wrapText="1"/>
    </xf>
    <xf numFmtId="180" fontId="40" fillId="63" borderId="21" xfId="0" applyNumberFormat="1" applyFont="1" applyFill="1" applyBorder="1" applyAlignment="1">
      <alignment vertical="center" wrapText="1"/>
    </xf>
    <xf numFmtId="180" fontId="40" fillId="10" borderId="21" xfId="0" applyNumberFormat="1" applyFont="1" applyFill="1" applyBorder="1" applyAlignment="1">
      <alignment vertical="center" wrapText="1"/>
    </xf>
    <xf numFmtId="180" fontId="40" fillId="42" borderId="21" xfId="0" applyNumberFormat="1" applyFont="1" applyFill="1" applyBorder="1" applyAlignment="1">
      <alignment vertical="center" wrapText="1"/>
    </xf>
    <xf numFmtId="180" fontId="40" fillId="63" borderId="22" xfId="0" applyNumberFormat="1" applyFont="1" applyFill="1" applyBorder="1" applyAlignment="1">
      <alignment vertical="center" wrapText="1"/>
    </xf>
    <xf numFmtId="180" fontId="18" fillId="62" borderId="21" xfId="0" applyNumberFormat="1" applyFont="1" applyFill="1" applyBorder="1" applyAlignment="1">
      <alignment vertical="center" wrapText="1"/>
    </xf>
    <xf numFmtId="180" fontId="18" fillId="10" borderId="21" xfId="0" applyNumberFormat="1" applyFont="1" applyFill="1" applyBorder="1" applyAlignment="1">
      <alignment vertical="center" wrapText="1"/>
    </xf>
    <xf numFmtId="180" fontId="40" fillId="0" borderId="21" xfId="0" applyNumberFormat="1" applyFont="1" applyFill="1" applyBorder="1" applyAlignment="1">
      <alignment horizontal="center" vertical="center" wrapText="1"/>
    </xf>
    <xf numFmtId="180" fontId="55" fillId="62" borderId="21" xfId="0" applyNumberFormat="1" applyFont="1" applyFill="1" applyBorder="1" applyAlignment="1">
      <alignment vertical="center" wrapText="1"/>
    </xf>
    <xf numFmtId="180" fontId="40" fillId="64" borderId="21" xfId="0" applyNumberFormat="1" applyFont="1" applyFill="1" applyBorder="1" applyAlignment="1">
      <alignment horizontal="center" vertical="center" wrapText="1"/>
    </xf>
    <xf numFmtId="180" fontId="18" fillId="62" borderId="25" xfId="0" applyNumberFormat="1" applyFont="1" applyFill="1" applyBorder="1" applyAlignment="1">
      <alignment vertical="center"/>
    </xf>
    <xf numFmtId="180" fontId="18" fillId="10" borderId="25" xfId="0" applyNumberFormat="1" applyFont="1" applyFill="1" applyBorder="1" applyAlignment="1">
      <alignment vertical="center"/>
    </xf>
    <xf numFmtId="180" fontId="40" fillId="63" borderId="25" xfId="0" applyNumberFormat="1" applyFont="1" applyFill="1" applyBorder="1" applyAlignment="1">
      <alignment vertical="center" wrapText="1"/>
    </xf>
    <xf numFmtId="180" fontId="40" fillId="63" borderId="26" xfId="0" applyNumberFormat="1" applyFont="1" applyFill="1" applyBorder="1" applyAlignment="1">
      <alignment vertical="center" wrapText="1"/>
    </xf>
    <xf numFmtId="49" fontId="43" fillId="61" borderId="21" xfId="0" applyNumberFormat="1" applyFont="1" applyFill="1" applyBorder="1" applyAlignment="1">
      <alignment horizontal="left" vertical="top" indent="1"/>
    </xf>
    <xf numFmtId="3" fontId="2" fillId="0" borderId="0" xfId="82" applyNumberFormat="1" applyFont="1" applyAlignment="1">
      <alignment horizontal="center"/>
      <protection/>
    </xf>
    <xf numFmtId="0" fontId="7" fillId="0" borderId="0" xfId="0" applyFont="1" applyBorder="1" applyAlignment="1">
      <alignment horizontal="left" vertical="center"/>
    </xf>
    <xf numFmtId="49" fontId="2" fillId="0" borderId="21" xfId="85" applyNumberFormat="1" applyFont="1" applyBorder="1" applyAlignment="1">
      <alignment horizontal="left" vertical="center" wrapText="1" indent="1"/>
      <protection/>
    </xf>
    <xf numFmtId="204" fontId="1" fillId="42" borderId="21" xfId="59" applyNumberFormat="1" applyFont="1" applyFill="1" applyBorder="1" applyAlignment="1">
      <alignment horizontal="right" vertical="center" wrapText="1" indent="1"/>
    </xf>
    <xf numFmtId="49" fontId="42" fillId="0" borderId="21" xfId="0" applyNumberFormat="1" applyFont="1" applyFill="1" applyBorder="1" applyAlignment="1">
      <alignment horizontal="left" vertical="top" wrapText="1" indent="1"/>
    </xf>
    <xf numFmtId="0" fontId="42" fillId="0" borderId="0" xfId="0" applyFont="1" applyFill="1" applyBorder="1" applyAlignment="1">
      <alignment vertical="center" wrapText="1"/>
    </xf>
    <xf numFmtId="0" fontId="42" fillId="0" borderId="23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49" fontId="42" fillId="0" borderId="21" xfId="0" applyNumberFormat="1" applyFont="1" applyBorder="1" applyAlignment="1">
      <alignment horizontal="left" vertical="center" wrapText="1" indent="1"/>
    </xf>
    <xf numFmtId="0" fontId="7" fillId="0" borderId="0" xfId="0" applyFont="1" applyAlignment="1">
      <alignment/>
    </xf>
    <xf numFmtId="0" fontId="42" fillId="0" borderId="21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49" fontId="43" fillId="0" borderId="21" xfId="0" applyNumberFormat="1" applyFont="1" applyFill="1" applyBorder="1" applyAlignment="1">
      <alignment horizontal="left" vertical="center" wrapText="1" indent="1"/>
    </xf>
    <xf numFmtId="180" fontId="52" fillId="0" borderId="21" xfId="0" applyNumberFormat="1" applyFont="1" applyFill="1" applyBorder="1" applyAlignment="1">
      <alignment horizontal="center" vertical="center" wrapText="1"/>
    </xf>
    <xf numFmtId="180" fontId="52" fillId="64" borderId="21" xfId="0" applyNumberFormat="1" applyFont="1" applyFill="1" applyBorder="1" applyAlignment="1">
      <alignment horizontal="center" vertical="center" wrapText="1"/>
    </xf>
    <xf numFmtId="3" fontId="1" fillId="0" borderId="54" xfId="86" applyNumberFormat="1" applyFont="1" applyFill="1" applyBorder="1" applyAlignment="1">
      <alignment horizontal="center" vertical="center" wrapText="1"/>
      <protection/>
    </xf>
    <xf numFmtId="0" fontId="1" fillId="0" borderId="54" xfId="86" applyNumberFormat="1" applyFont="1" applyFill="1" applyBorder="1" applyAlignment="1">
      <alignment horizontal="center" vertical="center" wrapText="1"/>
      <protection/>
    </xf>
    <xf numFmtId="0" fontId="1" fillId="0" borderId="55" xfId="86" applyNumberFormat="1" applyFont="1" applyFill="1" applyBorder="1" applyAlignment="1">
      <alignment horizontal="center" vertical="center" wrapText="1"/>
      <protection/>
    </xf>
    <xf numFmtId="0" fontId="1" fillId="61" borderId="39" xfId="86" applyFont="1" applyFill="1" applyBorder="1" applyAlignment="1">
      <alignment horizontal="center" vertical="center" wrapText="1"/>
      <protection/>
    </xf>
    <xf numFmtId="0" fontId="1" fillId="61" borderId="40" xfId="86" applyFont="1" applyFill="1" applyBorder="1" applyAlignment="1">
      <alignment horizontal="center" vertical="center" wrapText="1"/>
      <protection/>
    </xf>
    <xf numFmtId="3" fontId="2" fillId="10" borderId="34" xfId="86" applyNumberFormat="1" applyFont="1" applyFill="1" applyBorder="1" applyAlignment="1">
      <alignment horizontal="right" vertical="center" wrapText="1" indent="1"/>
      <protection/>
    </xf>
    <xf numFmtId="3" fontId="2" fillId="10" borderId="21" xfId="86" applyNumberFormat="1" applyFont="1" applyFill="1" applyBorder="1" applyAlignment="1">
      <alignment horizontal="right" vertical="center" wrapText="1" indent="1"/>
      <protection/>
    </xf>
    <xf numFmtId="0" fontId="42" fillId="0" borderId="27" xfId="84" applyFont="1" applyBorder="1">
      <alignment/>
      <protection/>
    </xf>
    <xf numFmtId="3" fontId="2" fillId="10" borderId="27" xfId="86" applyNumberFormat="1" applyFont="1" applyFill="1" applyBorder="1" applyAlignment="1">
      <alignment horizontal="right" vertical="center" wrapText="1" indent="1"/>
      <protection/>
    </xf>
    <xf numFmtId="3" fontId="2" fillId="10" borderId="22" xfId="86" applyNumberFormat="1" applyFont="1" applyFill="1" applyBorder="1" applyAlignment="1">
      <alignment horizontal="right" vertical="center" wrapText="1" indent="1"/>
      <protection/>
    </xf>
    <xf numFmtId="3" fontId="2" fillId="10" borderId="25" xfId="86" applyNumberFormat="1" applyFont="1" applyFill="1" applyBorder="1" applyAlignment="1">
      <alignment horizontal="right" vertical="center" wrapText="1" indent="1"/>
      <protection/>
    </xf>
    <xf numFmtId="3" fontId="2" fillId="10" borderId="26" xfId="86" applyNumberFormat="1" applyFont="1" applyFill="1" applyBorder="1" applyAlignment="1">
      <alignment horizontal="right" vertical="center" wrapText="1" indent="1"/>
      <protection/>
    </xf>
    <xf numFmtId="3" fontId="1" fillId="10" borderId="21" xfId="84" applyNumberFormat="1" applyFont="1" applyFill="1" applyBorder="1" applyAlignment="1">
      <alignment horizontal="right" indent="1"/>
      <protection/>
    </xf>
    <xf numFmtId="3" fontId="1" fillId="10" borderId="32" xfId="84" applyNumberFormat="1" applyFont="1" applyFill="1" applyBorder="1" applyAlignment="1">
      <alignment horizontal="right" indent="1"/>
      <protection/>
    </xf>
    <xf numFmtId="3" fontId="1" fillId="10" borderId="42" xfId="84" applyNumberFormat="1" applyFont="1" applyFill="1" applyBorder="1" applyAlignment="1">
      <alignment horizontal="right" indent="1"/>
      <protection/>
    </xf>
    <xf numFmtId="0" fontId="1" fillId="10" borderId="21" xfId="84" applyFont="1" applyFill="1" applyBorder="1" applyAlignment="1">
      <alignment horizontal="right" indent="1"/>
      <protection/>
    </xf>
    <xf numFmtId="0" fontId="1" fillId="10" borderId="32" xfId="84" applyFont="1" applyFill="1" applyBorder="1" applyAlignment="1">
      <alignment horizontal="right" indent="1"/>
      <protection/>
    </xf>
    <xf numFmtId="0" fontId="1" fillId="10" borderId="42" xfId="84" applyFont="1" applyFill="1" applyBorder="1" applyAlignment="1">
      <alignment horizontal="right" indent="1"/>
      <protection/>
    </xf>
    <xf numFmtId="0" fontId="42" fillId="0" borderId="34" xfId="84" applyFont="1" applyBorder="1" applyAlignment="1">
      <alignment vertical="center" wrapText="1"/>
      <protection/>
    </xf>
    <xf numFmtId="3" fontId="1" fillId="10" borderId="25" xfId="84" applyNumberFormat="1" applyFont="1" applyFill="1" applyBorder="1" applyAlignment="1">
      <alignment horizontal="right" indent="1"/>
      <protection/>
    </xf>
    <xf numFmtId="3" fontId="1" fillId="10" borderId="56" xfId="84" applyNumberFormat="1" applyFont="1" applyFill="1" applyBorder="1" applyAlignment="1">
      <alignment horizontal="right" indent="1"/>
      <protection/>
    </xf>
    <xf numFmtId="3" fontId="1" fillId="10" borderId="49" xfId="84" applyNumberFormat="1" applyFont="1" applyFill="1" applyBorder="1" applyAlignment="1">
      <alignment horizontal="right" indent="1"/>
      <protection/>
    </xf>
    <xf numFmtId="3" fontId="1" fillId="10" borderId="45" xfId="84" applyNumberFormat="1" applyFont="1" applyFill="1" applyBorder="1" applyAlignment="1">
      <alignment horizontal="right" indent="1"/>
      <protection/>
    </xf>
    <xf numFmtId="3" fontId="1" fillId="10" borderId="57" xfId="84" applyNumberFormat="1" applyFont="1" applyFill="1" applyBorder="1" applyAlignment="1">
      <alignment horizontal="right" indent="1"/>
      <protection/>
    </xf>
    <xf numFmtId="3" fontId="1" fillId="10" borderId="58" xfId="84" applyNumberFormat="1" applyFont="1" applyFill="1" applyBorder="1" applyAlignment="1">
      <alignment horizontal="right" indent="1"/>
      <protection/>
    </xf>
    <xf numFmtId="0" fontId="43" fillId="0" borderId="21" xfId="87" applyFont="1" applyBorder="1" applyAlignment="1">
      <alignment horizontal="center" vertical="center" wrapText="1"/>
      <protection/>
    </xf>
    <xf numFmtId="3" fontId="2" fillId="10" borderId="25" xfId="0" applyNumberFormat="1" applyFont="1" applyFill="1" applyBorder="1" applyAlignment="1">
      <alignment horizontal="right" vertical="center" wrapText="1" indent="1"/>
    </xf>
    <xf numFmtId="3" fontId="1" fillId="42" borderId="25" xfId="87" applyNumberFormat="1" applyFont="1" applyFill="1" applyBorder="1" applyAlignment="1">
      <alignment horizontal="right" vertical="center" wrapText="1" indent="1"/>
      <protection/>
    </xf>
    <xf numFmtId="3" fontId="1" fillId="42" borderId="26" xfId="87" applyNumberFormat="1" applyFont="1" applyFill="1" applyBorder="1" applyAlignment="1">
      <alignment horizontal="right" vertical="center" wrapText="1" indent="1"/>
      <protection/>
    </xf>
    <xf numFmtId="0" fontId="2" fillId="0" borderId="0" xfId="86" applyFont="1" applyAlignment="1">
      <alignment vertical="center" wrapText="1"/>
      <protection/>
    </xf>
    <xf numFmtId="0" fontId="1" fillId="0" borderId="0" xfId="86" applyFont="1" applyAlignment="1">
      <alignment horizontal="center" vertical="center" wrapText="1"/>
      <protection/>
    </xf>
    <xf numFmtId="3" fontId="2" fillId="10" borderId="41" xfId="86" applyNumberFormat="1" applyFont="1" applyFill="1" applyBorder="1" applyAlignment="1">
      <alignment horizontal="right" vertical="center" wrapText="1" indent="1"/>
      <protection/>
    </xf>
    <xf numFmtId="3" fontId="2" fillId="10" borderId="28" xfId="86" applyNumberFormat="1" applyFont="1" applyFill="1" applyBorder="1" applyAlignment="1">
      <alignment horizontal="right" vertical="center" wrapText="1" indent="1"/>
      <protection/>
    </xf>
    <xf numFmtId="3" fontId="2" fillId="10" borderId="38" xfId="86" applyNumberFormat="1" applyFont="1" applyFill="1" applyBorder="1" applyAlignment="1">
      <alignment horizontal="right" vertical="center" wrapText="1" indent="1"/>
      <protection/>
    </xf>
    <xf numFmtId="3" fontId="1" fillId="0" borderId="0" xfId="86" applyNumberFormat="1" applyFont="1" applyBorder="1" applyAlignment="1">
      <alignment horizontal="left" vertical="center"/>
      <protection/>
    </xf>
    <xf numFmtId="3" fontId="1" fillId="0" borderId="59" xfId="86" applyNumberFormat="1" applyFont="1" applyBorder="1" applyAlignment="1">
      <alignment horizontal="left" vertical="center"/>
      <protection/>
    </xf>
    <xf numFmtId="3" fontId="1" fillId="0" borderId="60" xfId="86" applyNumberFormat="1" applyFont="1" applyBorder="1" applyAlignment="1">
      <alignment horizontal="left" vertical="center"/>
      <protection/>
    </xf>
    <xf numFmtId="3" fontId="1" fillId="0" borderId="61" xfId="86" applyNumberFormat="1" applyFont="1" applyBorder="1" applyAlignment="1">
      <alignment horizontal="left" vertical="center"/>
      <protection/>
    </xf>
    <xf numFmtId="0" fontId="43" fillId="0" borderId="25" xfId="83" applyFont="1" applyBorder="1" applyAlignment="1">
      <alignment horizontal="center" vertical="center" wrapText="1"/>
      <protection/>
    </xf>
    <xf numFmtId="0" fontId="43" fillId="0" borderId="33" xfId="83" applyFont="1" applyBorder="1" applyAlignment="1">
      <alignment horizontal="center" vertical="center" wrapText="1"/>
      <protection/>
    </xf>
    <xf numFmtId="0" fontId="43" fillId="0" borderId="30" xfId="83" applyFont="1" applyBorder="1" applyAlignment="1">
      <alignment vertical="center"/>
      <protection/>
    </xf>
    <xf numFmtId="0" fontId="43" fillId="0" borderId="34" xfId="83" applyFont="1" applyBorder="1" applyAlignment="1">
      <alignment vertical="center"/>
      <protection/>
    </xf>
    <xf numFmtId="0" fontId="43" fillId="0" borderId="34" xfId="83" applyFont="1" applyBorder="1" applyAlignment="1">
      <alignment horizontal="center" vertical="center"/>
      <protection/>
    </xf>
    <xf numFmtId="0" fontId="43" fillId="0" borderId="41" xfId="83" applyFont="1" applyBorder="1" applyAlignment="1">
      <alignment horizontal="center" vertical="center"/>
      <protection/>
    </xf>
    <xf numFmtId="0" fontId="43" fillId="0" borderId="37" xfId="83" applyFont="1" applyBorder="1" applyAlignment="1">
      <alignment horizontal="center" vertical="center"/>
      <protection/>
    </xf>
    <xf numFmtId="0" fontId="42" fillId="0" borderId="23" xfId="83" applyFont="1" applyBorder="1" applyAlignment="1">
      <alignment horizontal="center" vertical="center"/>
      <protection/>
    </xf>
    <xf numFmtId="0" fontId="43" fillId="0" borderId="21" xfId="83" applyFont="1" applyBorder="1" applyAlignment="1">
      <alignment horizontal="left" vertical="center" indent="1"/>
      <protection/>
    </xf>
    <xf numFmtId="0" fontId="42" fillId="0" borderId="21" xfId="83" applyFont="1" applyBorder="1" applyAlignment="1">
      <alignment horizontal="left" vertical="center" wrapText="1" indent="1"/>
      <protection/>
    </xf>
    <xf numFmtId="0" fontId="2" fillId="0" borderId="21" xfId="83" applyFont="1" applyBorder="1" applyAlignment="1">
      <alignment horizontal="left" vertical="center" wrapText="1" indent="1"/>
      <protection/>
    </xf>
    <xf numFmtId="49" fontId="2" fillId="0" borderId="21" xfId="82" applyNumberFormat="1" applyFont="1" applyFill="1" applyBorder="1" applyAlignment="1">
      <alignment horizontal="left" vertical="center" wrapText="1" indent="1"/>
      <protection/>
    </xf>
    <xf numFmtId="0" fontId="42" fillId="0" borderId="24" xfId="83" applyFont="1" applyBorder="1" applyAlignment="1">
      <alignment horizontal="center" vertical="center"/>
      <protection/>
    </xf>
    <xf numFmtId="0" fontId="42" fillId="0" borderId="25" xfId="83" applyFont="1" applyBorder="1" applyAlignment="1">
      <alignment horizontal="left" vertical="center" indent="1"/>
      <protection/>
    </xf>
    <xf numFmtId="197" fontId="2" fillId="42" borderId="25" xfId="82" applyNumberFormat="1" applyFont="1" applyFill="1" applyBorder="1" applyAlignment="1">
      <alignment horizontal="right" vertical="center" wrapText="1" indent="1"/>
      <protection/>
    </xf>
    <xf numFmtId="197" fontId="1" fillId="42" borderId="26" xfId="82" applyNumberFormat="1" applyFont="1" applyFill="1" applyBorder="1" applyAlignment="1">
      <alignment horizontal="right" vertical="center" wrapText="1" indent="1"/>
      <protection/>
    </xf>
    <xf numFmtId="3" fontId="1" fillId="10" borderId="21" xfId="61" applyNumberFormat="1" applyFont="1" applyFill="1" applyBorder="1" applyAlignment="1">
      <alignment horizontal="right" vertical="center" indent="1"/>
    </xf>
    <xf numFmtId="3" fontId="1" fillId="10" borderId="22" xfId="61" applyNumberFormat="1" applyFont="1" applyFill="1" applyBorder="1" applyAlignment="1">
      <alignment horizontal="right" vertical="center" indent="1"/>
    </xf>
    <xf numFmtId="49" fontId="7" fillId="0" borderId="0" xfId="0" applyNumberFormat="1" applyFont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left" vertical="center"/>
    </xf>
    <xf numFmtId="3" fontId="22" fillId="0" borderId="0" xfId="0" applyNumberFormat="1" applyFont="1" applyBorder="1" applyAlignment="1">
      <alignment horizontal="left" vertical="center"/>
    </xf>
    <xf numFmtId="197" fontId="2" fillId="0" borderId="25" xfId="82" applyNumberFormat="1" applyFont="1" applyFill="1" applyBorder="1" applyAlignment="1">
      <alignment horizontal="center" vertical="center" wrapText="1"/>
      <protection/>
    </xf>
    <xf numFmtId="49" fontId="1" fillId="42" borderId="25" xfId="84" applyNumberFormat="1" applyFont="1" applyFill="1" applyBorder="1" applyAlignment="1">
      <alignment horizontal="center"/>
      <protection/>
    </xf>
    <xf numFmtId="177" fontId="2" fillId="42" borderId="25" xfId="61" applyNumberFormat="1" applyFont="1" applyFill="1" applyBorder="1" applyAlignment="1">
      <alignment/>
    </xf>
    <xf numFmtId="182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4" fontId="40" fillId="0" borderId="0" xfId="0" applyNumberFormat="1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horizontal="left" vertical="top" wrapText="1"/>
    </xf>
    <xf numFmtId="0" fontId="2" fillId="0" borderId="21" xfId="84" applyFont="1" applyFill="1" applyBorder="1" applyAlignment="1" applyProtection="1">
      <alignment wrapText="1"/>
      <protection/>
    </xf>
    <xf numFmtId="0" fontId="2" fillId="0" borderId="21" xfId="84" applyFont="1" applyFill="1" applyBorder="1" applyAlignment="1" applyProtection="1">
      <alignment vertical="center" wrapText="1"/>
      <protection/>
    </xf>
    <xf numFmtId="0" fontId="2" fillId="0" borderId="25" xfId="84" applyFont="1" applyFill="1" applyBorder="1" applyAlignment="1" applyProtection="1">
      <alignment wrapText="1"/>
      <protection/>
    </xf>
    <xf numFmtId="0" fontId="5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1" fillId="0" borderId="0" xfId="0" applyFont="1" applyAlignment="1">
      <alignment/>
    </xf>
    <xf numFmtId="0" fontId="61" fillId="0" borderId="0" xfId="0" applyFont="1" applyAlignment="1">
      <alignment horizontal="left" vertical="center" indent="3"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5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0" xfId="0" applyAlignment="1">
      <alignment horizontal="left"/>
    </xf>
    <xf numFmtId="0" fontId="65" fillId="0" borderId="0" xfId="0" applyFont="1" applyAlignment="1">
      <alignment horizontal="justify"/>
    </xf>
    <xf numFmtId="49" fontId="66" fillId="0" borderId="0" xfId="0" applyNumberFormat="1" applyFont="1" applyAlignment="1">
      <alignment horizontal="center"/>
    </xf>
    <xf numFmtId="0" fontId="64" fillId="0" borderId="0" xfId="0" applyFont="1" applyAlignment="1">
      <alignment horizontal="left"/>
    </xf>
    <xf numFmtId="0" fontId="66" fillId="0" borderId="0" xfId="0" applyFont="1" applyAlignment="1">
      <alignment/>
    </xf>
    <xf numFmtId="0" fontId="0" fillId="0" borderId="0" xfId="0" applyAlignment="1">
      <alignment/>
    </xf>
    <xf numFmtId="49" fontId="65" fillId="0" borderId="0" xfId="0" applyNumberFormat="1" applyFont="1" applyAlignment="1">
      <alignment/>
    </xf>
    <xf numFmtId="0" fontId="65" fillId="0" borderId="0" xfId="0" applyFont="1" applyAlignment="1">
      <alignment/>
    </xf>
    <xf numFmtId="180" fontId="1" fillId="42" borderId="21" xfId="82" applyNumberFormat="1" applyFont="1" applyFill="1" applyBorder="1" applyAlignment="1">
      <alignment horizontal="right" vertical="center" wrapText="1" indent="1"/>
      <protection/>
    </xf>
    <xf numFmtId="180" fontId="2" fillId="10" borderId="21" xfId="82" applyNumberFormat="1" applyFont="1" applyFill="1" applyBorder="1" applyAlignment="1">
      <alignment horizontal="right" vertical="center" wrapText="1" indent="1"/>
      <protection/>
    </xf>
    <xf numFmtId="180" fontId="2" fillId="0" borderId="21" xfId="82" applyNumberFormat="1" applyFont="1" applyFill="1" applyBorder="1" applyAlignment="1">
      <alignment horizontal="center" vertical="center" wrapText="1"/>
      <protection/>
    </xf>
    <xf numFmtId="180" fontId="2" fillId="10" borderId="21" xfId="59" applyNumberFormat="1" applyFont="1" applyFill="1" applyBorder="1" applyAlignment="1">
      <alignment horizontal="right" vertical="center" wrapText="1" indent="1"/>
    </xf>
    <xf numFmtId="180" fontId="2" fillId="42" borderId="21" xfId="82" applyNumberFormat="1" applyFont="1" applyFill="1" applyBorder="1" applyAlignment="1">
      <alignment horizontal="right" vertical="center" wrapText="1" indent="1"/>
      <protection/>
    </xf>
    <xf numFmtId="180" fontId="2" fillId="10" borderId="28" xfId="82" applyNumberFormat="1" applyFont="1" applyFill="1" applyBorder="1" applyAlignment="1">
      <alignment horizontal="right" vertical="center" wrapText="1" indent="1"/>
      <protection/>
    </xf>
    <xf numFmtId="180" fontId="1" fillId="42" borderId="22" xfId="82" applyNumberFormat="1" applyFont="1" applyFill="1" applyBorder="1" applyAlignment="1">
      <alignment horizontal="right" vertical="center" wrapText="1" indent="1"/>
      <protection/>
    </xf>
    <xf numFmtId="0" fontId="2" fillId="0" borderId="21" xfId="83" applyFont="1" applyBorder="1" applyAlignment="1">
      <alignment horizontal="left" vertical="center" indent="1"/>
      <protection/>
    </xf>
    <xf numFmtId="0" fontId="64" fillId="0" borderId="0" xfId="0" applyFont="1" applyAlignment="1">
      <alignment horizontal="justify"/>
    </xf>
    <xf numFmtId="0" fontId="63" fillId="0" borderId="0" xfId="0" applyFont="1" applyAlignment="1">
      <alignment horizontal="justify"/>
    </xf>
    <xf numFmtId="215" fontId="63" fillId="0" borderId="0" xfId="0" applyNumberFormat="1" applyFont="1" applyAlignment="1">
      <alignment horizontal="justify"/>
    </xf>
    <xf numFmtId="0" fontId="63" fillId="0" borderId="0" xfId="0" applyFont="1" applyAlignment="1">
      <alignment horizontal="left" wrapText="1" indent="1"/>
    </xf>
    <xf numFmtId="0" fontId="64" fillId="0" borderId="0" xfId="0" applyFont="1" applyAlignment="1">
      <alignment horizontal="left" wrapText="1" indent="1"/>
    </xf>
    <xf numFmtId="0" fontId="66" fillId="0" borderId="0" xfId="0" applyFont="1" applyAlignment="1">
      <alignment horizontal="left" indent="1"/>
    </xf>
    <xf numFmtId="0" fontId="65" fillId="0" borderId="0" xfId="0" applyFont="1" applyAlignment="1">
      <alignment horizontal="left" wrapText="1" indent="1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62" xfId="0" applyFont="1" applyBorder="1" applyAlignment="1">
      <alignment horizontal="center" vertical="center" wrapText="1"/>
    </xf>
    <xf numFmtId="0" fontId="49" fillId="0" borderId="45" xfId="0" applyFont="1" applyBorder="1" applyAlignment="1">
      <alignment/>
    </xf>
    <xf numFmtId="0" fontId="49" fillId="0" borderId="46" xfId="0" applyFont="1" applyBorder="1" applyAlignment="1">
      <alignment/>
    </xf>
    <xf numFmtId="0" fontId="1" fillId="0" borderId="63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left" vertical="center" wrapText="1" indent="1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61" borderId="21" xfId="0" applyFont="1" applyFill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wrapText="1"/>
    </xf>
    <xf numFmtId="0" fontId="43" fillId="0" borderId="68" xfId="83" applyFont="1" applyBorder="1" applyAlignment="1">
      <alignment horizontal="center" vertical="center" wrapText="1"/>
      <protection/>
    </xf>
    <xf numFmtId="0" fontId="43" fillId="0" borderId="71" xfId="83" applyFont="1" applyBorder="1" applyAlignment="1">
      <alignment horizontal="center" vertical="center" wrapText="1"/>
      <protection/>
    </xf>
    <xf numFmtId="0" fontId="43" fillId="0" borderId="72" xfId="83" applyFont="1" applyBorder="1" applyAlignment="1">
      <alignment horizontal="center" vertical="center" wrapText="1"/>
      <protection/>
    </xf>
    <xf numFmtId="0" fontId="43" fillId="0" borderId="60" xfId="83" applyFont="1" applyBorder="1" applyAlignment="1">
      <alignment horizontal="left" vertical="center" wrapText="1" indent="1"/>
      <protection/>
    </xf>
    <xf numFmtId="0" fontId="43" fillId="0" borderId="61" xfId="83" applyFont="1" applyBorder="1" applyAlignment="1">
      <alignment horizontal="left" vertical="center" wrapText="1" indent="1"/>
      <protection/>
    </xf>
    <xf numFmtId="0" fontId="43" fillId="0" borderId="73" xfId="83" applyFont="1" applyBorder="1" applyAlignment="1">
      <alignment horizontal="left" vertical="center" wrapText="1" indent="1"/>
      <protection/>
    </xf>
    <xf numFmtId="0" fontId="43" fillId="0" borderId="0" xfId="83" applyFont="1" applyBorder="1" applyAlignment="1">
      <alignment horizontal="center" vertical="center"/>
      <protection/>
    </xf>
    <xf numFmtId="0" fontId="43" fillId="0" borderId="62" xfId="83" applyFont="1" applyBorder="1" applyAlignment="1">
      <alignment horizontal="center" vertical="center" wrapText="1"/>
      <protection/>
    </xf>
    <xf numFmtId="0" fontId="43" fillId="0" borderId="23" xfId="83" applyFont="1" applyBorder="1" applyAlignment="1">
      <alignment horizontal="center" vertical="center" wrapText="1"/>
      <protection/>
    </xf>
    <xf numFmtId="0" fontId="43" fillId="0" borderId="24" xfId="83" applyFont="1" applyBorder="1" applyAlignment="1">
      <alignment horizontal="center" vertical="center" wrapText="1"/>
      <protection/>
    </xf>
    <xf numFmtId="0" fontId="43" fillId="0" borderId="67" xfId="83" applyFont="1" applyBorder="1" applyAlignment="1">
      <alignment horizontal="center" vertical="center"/>
      <protection/>
    </xf>
    <xf numFmtId="0" fontId="43" fillId="0" borderId="74" xfId="83" applyFont="1" applyBorder="1" applyAlignment="1">
      <alignment horizontal="center" vertical="center"/>
      <protection/>
    </xf>
    <xf numFmtId="0" fontId="43" fillId="0" borderId="52" xfId="83" applyFont="1" applyBorder="1" applyAlignment="1">
      <alignment horizontal="center" vertical="center"/>
      <protection/>
    </xf>
    <xf numFmtId="0" fontId="1" fillId="0" borderId="75" xfId="83" applyFont="1" applyBorder="1" applyAlignment="1">
      <alignment horizontal="center" vertical="center" wrapText="1"/>
      <protection/>
    </xf>
    <xf numFmtId="0" fontId="1" fillId="0" borderId="70" xfId="83" applyFont="1" applyBorder="1" applyAlignment="1">
      <alignment horizontal="center" vertical="center" wrapText="1"/>
      <protection/>
    </xf>
    <xf numFmtId="0" fontId="43" fillId="0" borderId="28" xfId="83" applyFont="1" applyBorder="1" applyAlignment="1">
      <alignment horizontal="center" vertical="center"/>
      <protection/>
    </xf>
    <xf numFmtId="0" fontId="43" fillId="0" borderId="32" xfId="83" applyFont="1" applyBorder="1" applyAlignment="1">
      <alignment horizontal="center" vertical="center"/>
      <protection/>
    </xf>
    <xf numFmtId="0" fontId="1" fillId="65" borderId="67" xfId="83" applyFont="1" applyFill="1" applyBorder="1" applyAlignment="1">
      <alignment horizontal="center" vertical="center" wrapText="1"/>
      <protection/>
    </xf>
    <xf numFmtId="0" fontId="1" fillId="65" borderId="74" xfId="83" applyFont="1" applyFill="1" applyBorder="1" applyAlignment="1">
      <alignment horizontal="center" vertical="center" wrapText="1"/>
      <protection/>
    </xf>
    <xf numFmtId="0" fontId="1" fillId="65" borderId="52" xfId="83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9" fontId="1" fillId="0" borderId="76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3" fillId="0" borderId="66" xfId="82" applyFont="1" applyBorder="1" applyAlignment="1">
      <alignment horizontal="center" vertical="center" wrapText="1"/>
      <protection/>
    </xf>
    <xf numFmtId="0" fontId="3" fillId="0" borderId="67" xfId="82" applyFont="1" applyBorder="1" applyAlignment="1">
      <alignment horizontal="center" vertical="center"/>
      <protection/>
    </xf>
    <xf numFmtId="0" fontId="3" fillId="0" borderId="68" xfId="82" applyFont="1" applyBorder="1" applyAlignment="1">
      <alignment horizontal="center" vertical="center"/>
      <protection/>
    </xf>
    <xf numFmtId="0" fontId="1" fillId="0" borderId="62" xfId="82" applyFont="1" applyBorder="1" applyAlignment="1">
      <alignment horizontal="left" vertical="center" wrapText="1"/>
      <protection/>
    </xf>
    <xf numFmtId="0" fontId="1" fillId="0" borderId="45" xfId="82" applyFont="1" applyBorder="1" applyAlignment="1">
      <alignment horizontal="left" vertical="center" wrapText="1"/>
      <protection/>
    </xf>
    <xf numFmtId="0" fontId="1" fillId="0" borderId="46" xfId="82" applyFont="1" applyBorder="1" applyAlignment="1">
      <alignment horizontal="left" vertical="center" wrapText="1"/>
      <protection/>
    </xf>
    <xf numFmtId="0" fontId="3" fillId="0" borderId="62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63" xfId="0" applyFont="1" applyBorder="1" applyAlignment="1">
      <alignment horizontal="left" vertical="center" wrapText="1" indent="1"/>
    </xf>
    <xf numFmtId="0" fontId="1" fillId="0" borderId="64" xfId="0" applyFont="1" applyBorder="1" applyAlignment="1">
      <alignment horizontal="left" vertical="center" wrapText="1" indent="1"/>
    </xf>
    <xf numFmtId="0" fontId="1" fillId="0" borderId="42" xfId="0" applyFont="1" applyBorder="1" applyAlignment="1">
      <alignment horizontal="left" vertical="center" wrapText="1" indent="1"/>
    </xf>
    <xf numFmtId="49" fontId="1" fillId="61" borderId="46" xfId="0" applyNumberFormat="1" applyFont="1" applyFill="1" applyBorder="1" applyAlignment="1">
      <alignment horizontal="center" vertical="center" wrapText="1"/>
    </xf>
    <xf numFmtId="49" fontId="1" fillId="61" borderId="22" xfId="0" applyNumberFormat="1" applyFont="1" applyFill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49" fontId="1" fillId="61" borderId="45" xfId="0" applyNumberFormat="1" applyFont="1" applyFill="1" applyBorder="1" applyAlignment="1">
      <alignment horizontal="center" vertical="center" wrapText="1"/>
    </xf>
    <xf numFmtId="49" fontId="1" fillId="61" borderId="21" xfId="0" applyNumberFormat="1" applyFont="1" applyFill="1" applyBorder="1" applyAlignment="1">
      <alignment horizontal="center" vertical="center" wrapText="1"/>
    </xf>
    <xf numFmtId="49" fontId="43" fillId="0" borderId="45" xfId="0" applyNumberFormat="1" applyFont="1" applyBorder="1" applyAlignment="1">
      <alignment horizontal="center" vertical="center" wrapText="1"/>
    </xf>
    <xf numFmtId="49" fontId="43" fillId="0" borderId="21" xfId="0" applyNumberFormat="1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0" fontId="56" fillId="0" borderId="69" xfId="0" applyFont="1" applyFill="1" applyBorder="1" applyAlignment="1">
      <alignment horizontal="center" vertical="center"/>
    </xf>
    <xf numFmtId="0" fontId="56" fillId="0" borderId="70" xfId="0" applyFont="1" applyFill="1" applyBorder="1" applyAlignment="1">
      <alignment horizontal="center" vertical="center"/>
    </xf>
    <xf numFmtId="0" fontId="56" fillId="0" borderId="58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0" fontId="40" fillId="0" borderId="23" xfId="0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left" vertical="center" wrapText="1" indent="1"/>
    </xf>
    <xf numFmtId="0" fontId="1" fillId="0" borderId="21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" fillId="0" borderId="62" xfId="85" applyFont="1" applyBorder="1" applyAlignment="1">
      <alignment horizontal="center" vertical="center" wrapText="1"/>
      <protection/>
    </xf>
    <xf numFmtId="0" fontId="3" fillId="0" borderId="45" xfId="85" applyFont="1" applyBorder="1" applyAlignment="1">
      <alignment horizontal="center" vertical="center" wrapText="1"/>
      <protection/>
    </xf>
    <xf numFmtId="0" fontId="3" fillId="0" borderId="46" xfId="85" applyFont="1" applyBorder="1" applyAlignment="1">
      <alignment horizontal="center" vertical="center" wrapText="1"/>
      <protection/>
    </xf>
    <xf numFmtId="0" fontId="1" fillId="0" borderId="79" xfId="0" applyFont="1" applyBorder="1" applyAlignment="1">
      <alignment horizontal="left" vertical="center" wrapText="1"/>
    </xf>
    <xf numFmtId="0" fontId="1" fillId="0" borderId="80" xfId="0" applyFont="1" applyBorder="1" applyAlignment="1">
      <alignment horizontal="left" vertical="center" wrapText="1"/>
    </xf>
    <xf numFmtId="0" fontId="1" fillId="0" borderId="81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3" fillId="0" borderId="62" xfId="82" applyFont="1" applyBorder="1" applyAlignment="1">
      <alignment horizontal="center" vertical="center" wrapText="1"/>
      <protection/>
    </xf>
    <xf numFmtId="0" fontId="3" fillId="0" borderId="45" xfId="82" applyFont="1" applyBorder="1" applyAlignment="1">
      <alignment horizontal="center" vertical="center" wrapText="1"/>
      <protection/>
    </xf>
    <xf numFmtId="0" fontId="3" fillId="0" borderId="46" xfId="82" applyFont="1" applyBorder="1" applyAlignment="1">
      <alignment horizontal="center" vertical="center" wrapText="1"/>
      <protection/>
    </xf>
    <xf numFmtId="0" fontId="1" fillId="0" borderId="23" xfId="82" applyFont="1" applyBorder="1" applyAlignment="1">
      <alignment horizontal="left" vertical="center" wrapText="1"/>
      <protection/>
    </xf>
    <xf numFmtId="0" fontId="1" fillId="0" borderId="21" xfId="82" applyFont="1" applyBorder="1" applyAlignment="1">
      <alignment horizontal="left" vertical="center" wrapText="1"/>
      <protection/>
    </xf>
    <xf numFmtId="0" fontId="1" fillId="0" borderId="22" xfId="82" applyFont="1" applyBorder="1" applyAlignment="1">
      <alignment horizontal="left" vertical="center" wrapText="1"/>
      <protection/>
    </xf>
    <xf numFmtId="3" fontId="3" fillId="0" borderId="82" xfId="87" applyNumberFormat="1" applyFont="1" applyBorder="1" applyAlignment="1">
      <alignment horizontal="center" vertical="center" wrapText="1"/>
      <protection/>
    </xf>
    <xf numFmtId="3" fontId="3" fillId="0" borderId="65" xfId="87" applyNumberFormat="1" applyFont="1" applyBorder="1" applyAlignment="1">
      <alignment horizontal="center" vertical="center" wrapText="1"/>
      <protection/>
    </xf>
    <xf numFmtId="3" fontId="3" fillId="0" borderId="83" xfId="87" applyNumberFormat="1" applyFont="1" applyBorder="1" applyAlignment="1">
      <alignment horizontal="center" vertical="center" wrapText="1"/>
      <protection/>
    </xf>
    <xf numFmtId="0" fontId="1" fillId="0" borderId="78" xfId="0" applyFont="1" applyBorder="1" applyAlignment="1">
      <alignment horizontal="left" vertical="center" wrapText="1" indent="1"/>
    </xf>
    <xf numFmtId="0" fontId="1" fillId="0" borderId="47" xfId="0" applyFont="1" applyBorder="1" applyAlignment="1">
      <alignment horizontal="left" vertical="center" wrapText="1" indent="1"/>
    </xf>
    <xf numFmtId="0" fontId="1" fillId="0" borderId="50" xfId="0" applyFont="1" applyBorder="1" applyAlignment="1">
      <alignment horizontal="left" vertical="center" wrapText="1" indent="1"/>
    </xf>
    <xf numFmtId="3" fontId="2" fillId="0" borderId="0" xfId="87" applyNumberFormat="1" applyFont="1" applyBorder="1" applyAlignment="1">
      <alignment horizontal="center" vertical="center" wrapText="1"/>
      <protection/>
    </xf>
    <xf numFmtId="3" fontId="1" fillId="0" borderId="23" xfId="87" applyNumberFormat="1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0" fillId="48" borderId="23" xfId="84" applyFont="1" applyFill="1" applyBorder="1" applyAlignment="1">
      <alignment/>
      <protection/>
    </xf>
    <xf numFmtId="0" fontId="40" fillId="48" borderId="21" xfId="84" applyFont="1" applyFill="1" applyBorder="1" applyAlignment="1">
      <alignment/>
      <protection/>
    </xf>
    <xf numFmtId="0" fontId="40" fillId="0" borderId="23" xfId="84" applyFont="1" applyBorder="1" applyAlignment="1">
      <alignment/>
      <protection/>
    </xf>
    <xf numFmtId="0" fontId="40" fillId="0" borderId="21" xfId="84" applyFont="1" applyBorder="1" applyAlignment="1">
      <alignment/>
      <protection/>
    </xf>
    <xf numFmtId="3" fontId="3" fillId="0" borderId="60" xfId="86" applyNumberFormat="1" applyFont="1" applyBorder="1" applyAlignment="1">
      <alignment horizontal="center" vertical="center" wrapText="1"/>
      <protection/>
    </xf>
    <xf numFmtId="3" fontId="3" fillId="0" borderId="61" xfId="86" applyNumberFormat="1" applyFont="1" applyBorder="1" applyAlignment="1">
      <alignment horizontal="center" vertical="center" wrapText="1"/>
      <protection/>
    </xf>
    <xf numFmtId="3" fontId="3" fillId="0" borderId="73" xfId="86" applyNumberFormat="1" applyFont="1" applyBorder="1" applyAlignment="1">
      <alignment horizontal="center" vertical="center" wrapText="1"/>
      <protection/>
    </xf>
    <xf numFmtId="0" fontId="1" fillId="0" borderId="60" xfId="0" applyFont="1" applyBorder="1" applyAlignment="1">
      <alignment horizontal="left" wrapText="1"/>
    </xf>
    <xf numFmtId="0" fontId="1" fillId="0" borderId="61" xfId="0" applyFont="1" applyBorder="1" applyAlignment="1">
      <alignment horizontal="left" wrapText="1"/>
    </xf>
    <xf numFmtId="0" fontId="1" fillId="0" borderId="73" xfId="0" applyFont="1" applyBorder="1" applyAlignment="1">
      <alignment horizontal="left" wrapText="1"/>
    </xf>
    <xf numFmtId="0" fontId="3" fillId="0" borderId="82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83" xfId="0" applyNumberFormat="1" applyFont="1" applyBorder="1" applyAlignment="1">
      <alignment horizontal="center" vertical="center" wrapText="1"/>
    </xf>
    <xf numFmtId="0" fontId="40" fillId="48" borderId="54" xfId="84" applyFont="1" applyFill="1" applyBorder="1" applyAlignment="1">
      <alignment horizontal="left" vertical="center" indent="1"/>
      <protection/>
    </xf>
    <xf numFmtId="0" fontId="40" fillId="48" borderId="39" xfId="84" applyFont="1" applyFill="1" applyBorder="1" applyAlignment="1">
      <alignment horizontal="left" vertical="center" indent="1"/>
      <protection/>
    </xf>
    <xf numFmtId="0" fontId="1" fillId="10" borderId="78" xfId="84" applyFont="1" applyFill="1" applyBorder="1" applyAlignment="1" applyProtection="1">
      <alignment horizontal="left"/>
      <protection/>
    </xf>
    <xf numFmtId="0" fontId="1" fillId="10" borderId="35" xfId="84" applyFont="1" applyFill="1" applyBorder="1" applyAlignment="1" applyProtection="1">
      <alignment horizontal="left"/>
      <protection/>
    </xf>
    <xf numFmtId="0" fontId="1" fillId="0" borderId="30" xfId="84" applyFont="1" applyBorder="1" applyAlignment="1" applyProtection="1">
      <alignment horizontal="center" vertical="top" wrapText="1"/>
      <protection/>
    </xf>
    <xf numFmtId="0" fontId="1" fillId="0" borderId="23" xfId="84" applyFont="1" applyBorder="1" applyAlignment="1" applyProtection="1">
      <alignment horizontal="center" vertical="top" wrapText="1"/>
      <protection/>
    </xf>
    <xf numFmtId="0" fontId="46" fillId="0" borderId="79" xfId="84" applyFont="1" applyBorder="1" applyAlignment="1" applyProtection="1">
      <alignment horizontal="left" vertical="center" wrapText="1"/>
      <protection/>
    </xf>
    <xf numFmtId="0" fontId="46" fillId="0" borderId="80" xfId="84" applyFont="1" applyBorder="1" applyAlignment="1" applyProtection="1">
      <alignment horizontal="left" vertical="center" wrapText="1"/>
      <protection/>
    </xf>
    <xf numFmtId="0" fontId="46" fillId="0" borderId="81" xfId="84" applyFont="1" applyBorder="1" applyAlignment="1" applyProtection="1">
      <alignment horizontal="left" vertical="center" wrapText="1"/>
      <protection/>
    </xf>
    <xf numFmtId="0" fontId="1" fillId="0" borderId="62" xfId="84" applyFont="1" applyBorder="1" applyAlignment="1" applyProtection="1">
      <alignment horizontal="center" vertical="center"/>
      <protection/>
    </xf>
    <xf numFmtId="0" fontId="1" fillId="0" borderId="45" xfId="84" applyFont="1" applyBorder="1" applyAlignment="1" applyProtection="1">
      <alignment horizontal="center" vertical="center"/>
      <protection/>
    </xf>
    <xf numFmtId="0" fontId="1" fillId="0" borderId="29" xfId="84" applyFont="1" applyBorder="1" applyAlignment="1" applyProtection="1">
      <alignment horizontal="center" vertical="center"/>
      <protection/>
    </xf>
    <xf numFmtId="0" fontId="1" fillId="0" borderId="27" xfId="84" applyFont="1" applyBorder="1" applyAlignment="1" applyProtection="1">
      <alignment horizontal="center" vertical="center"/>
      <protection/>
    </xf>
    <xf numFmtId="207" fontId="1" fillId="0" borderId="45" xfId="84" applyNumberFormat="1" applyFont="1" applyBorder="1" applyAlignment="1" applyProtection="1">
      <alignment horizontal="center" vertical="center"/>
      <protection/>
    </xf>
    <xf numFmtId="0" fontId="2" fillId="0" borderId="54" xfId="84" applyFont="1" applyBorder="1" applyAlignment="1" applyProtection="1">
      <alignment horizontal="center"/>
      <protection/>
    </xf>
    <xf numFmtId="0" fontId="2" fillId="0" borderId="39" xfId="84" applyFont="1" applyBorder="1" applyAlignment="1" applyProtection="1">
      <alignment horizontal="center"/>
      <protection/>
    </xf>
    <xf numFmtId="0" fontId="1" fillId="0" borderId="30" xfId="84" applyFont="1" applyBorder="1" applyAlignment="1">
      <alignment horizontal="center" vertical="center"/>
      <protection/>
    </xf>
    <xf numFmtId="0" fontId="1" fillId="0" borderId="34" xfId="84" applyFont="1" applyBorder="1" applyAlignment="1">
      <alignment horizontal="center" vertical="center"/>
      <protection/>
    </xf>
    <xf numFmtId="0" fontId="1" fillId="0" borderId="29" xfId="84" applyFont="1" applyBorder="1" applyAlignment="1">
      <alignment horizontal="center" vertical="center"/>
      <protection/>
    </xf>
    <xf numFmtId="0" fontId="1" fillId="0" borderId="27" xfId="84" applyFont="1" applyBorder="1" applyAlignment="1">
      <alignment horizontal="center" vertical="center"/>
      <protection/>
    </xf>
    <xf numFmtId="3" fontId="1" fillId="0" borderId="34" xfId="84" applyNumberFormat="1" applyFont="1" applyBorder="1" applyAlignment="1">
      <alignment horizontal="center" vertical="center"/>
      <protection/>
    </xf>
    <xf numFmtId="0" fontId="2" fillId="0" borderId="54" xfId="84" applyFont="1" applyBorder="1" applyAlignment="1">
      <alignment horizontal="center" vertical="center"/>
      <protection/>
    </xf>
    <xf numFmtId="0" fontId="2" fillId="0" borderId="39" xfId="84" applyFont="1" applyBorder="1" applyAlignment="1">
      <alignment horizontal="center" vertical="center"/>
      <protection/>
    </xf>
    <xf numFmtId="0" fontId="2" fillId="0" borderId="30" xfId="84" applyFont="1" applyBorder="1" applyAlignment="1">
      <alignment horizontal="center" vertical="center" wrapText="1"/>
      <protection/>
    </xf>
    <xf numFmtId="0" fontId="1" fillId="0" borderId="29" xfId="84" applyFont="1" applyBorder="1" applyAlignment="1">
      <alignment horizontal="center" vertical="center" wrapText="1"/>
      <protection/>
    </xf>
    <xf numFmtId="0" fontId="1" fillId="42" borderId="60" xfId="84" applyFont="1" applyFill="1" applyBorder="1" applyAlignment="1">
      <alignment horizontal="left" vertical="center" wrapText="1"/>
      <protection/>
    </xf>
    <xf numFmtId="0" fontId="1" fillId="42" borderId="55" xfId="84" applyFont="1" applyFill="1" applyBorder="1" applyAlignment="1">
      <alignment horizontal="left" vertical="center" wrapText="1"/>
      <protection/>
    </xf>
    <xf numFmtId="0" fontId="1" fillId="0" borderId="36" xfId="84" applyFont="1" applyBorder="1" applyAlignment="1">
      <alignment horizontal="center" vertical="center" wrapText="1"/>
      <protection/>
    </xf>
    <xf numFmtId="0" fontId="1" fillId="10" borderId="60" xfId="84" applyFont="1" applyFill="1" applyBorder="1" applyAlignment="1">
      <alignment vertical="center" wrapText="1"/>
      <protection/>
    </xf>
    <xf numFmtId="0" fontId="2" fillId="10" borderId="55" xfId="84" applyFont="1" applyFill="1" applyBorder="1" applyAlignment="1">
      <alignment vertical="center" wrapText="1"/>
      <protection/>
    </xf>
    <xf numFmtId="0" fontId="46" fillId="0" borderId="78" xfId="84" applyFont="1" applyBorder="1" applyAlignment="1" applyProtection="1">
      <alignment horizontal="left" vertical="center" wrapText="1"/>
      <protection/>
    </xf>
    <xf numFmtId="0" fontId="46" fillId="0" borderId="47" xfId="84" applyFont="1" applyBorder="1" applyAlignment="1" applyProtection="1">
      <alignment horizontal="left" vertical="center" wrapText="1"/>
      <protection/>
    </xf>
    <xf numFmtId="0" fontId="46" fillId="0" borderId="50" xfId="84" applyFont="1" applyBorder="1" applyAlignment="1" applyProtection="1">
      <alignment horizontal="left" vertical="center" wrapText="1"/>
      <protection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1" fillId="0" borderId="30" xfId="84" applyFont="1" applyBorder="1" applyAlignment="1">
      <alignment horizontal="center" vertical="center" wrapText="1"/>
      <protection/>
    </xf>
    <xf numFmtId="0" fontId="1" fillId="10" borderId="78" xfId="84" applyFont="1" applyFill="1" applyBorder="1" applyAlignment="1">
      <alignment horizontal="left" vertical="center" wrapText="1"/>
      <protection/>
    </xf>
    <xf numFmtId="0" fontId="1" fillId="10" borderId="35" xfId="84" applyFont="1" applyFill="1" applyBorder="1" applyAlignment="1">
      <alignment horizontal="left" vertical="center" wrapText="1"/>
      <protection/>
    </xf>
    <xf numFmtId="0" fontId="1" fillId="0" borderId="23" xfId="84" applyFont="1" applyBorder="1" applyAlignment="1">
      <alignment horizontal="center" vertical="center" wrapText="1"/>
      <protection/>
    </xf>
    <xf numFmtId="3" fontId="40" fillId="0" borderId="71" xfId="84" applyNumberFormat="1" applyFont="1" applyBorder="1" applyAlignment="1">
      <alignment horizontal="center" vertical="center" wrapText="1"/>
      <protection/>
    </xf>
    <xf numFmtId="0" fontId="18" fillId="0" borderId="72" xfId="84" applyFont="1" applyBorder="1" applyAlignment="1">
      <alignment horizontal="center"/>
      <protection/>
    </xf>
    <xf numFmtId="0" fontId="40" fillId="0" borderId="60" xfId="84" applyFont="1" applyBorder="1" applyAlignment="1" applyProtection="1">
      <alignment horizontal="left" vertical="center" wrapText="1"/>
      <protection/>
    </xf>
    <xf numFmtId="0" fontId="40" fillId="0" borderId="61" xfId="84" applyFont="1" applyBorder="1" applyAlignment="1" applyProtection="1">
      <alignment horizontal="left" vertical="center" wrapText="1"/>
      <protection/>
    </xf>
    <xf numFmtId="0" fontId="40" fillId="0" borderId="73" xfId="84" applyFont="1" applyBorder="1" applyAlignment="1" applyProtection="1">
      <alignment horizontal="left" vertical="center" wrapText="1"/>
      <protection/>
    </xf>
    <xf numFmtId="0" fontId="40" fillId="0" borderId="30" xfId="84" applyFont="1" applyBorder="1" applyAlignment="1">
      <alignment horizontal="center" vertical="center"/>
      <protection/>
    </xf>
    <xf numFmtId="0" fontId="40" fillId="0" borderId="34" xfId="84" applyFont="1" applyBorder="1" applyAlignment="1">
      <alignment horizontal="center" vertical="center"/>
      <protection/>
    </xf>
    <xf numFmtId="0" fontId="40" fillId="0" borderId="24" xfId="84" applyFont="1" applyBorder="1" applyAlignment="1">
      <alignment horizontal="center" vertical="center"/>
      <protection/>
    </xf>
    <xf numFmtId="0" fontId="40" fillId="0" borderId="25" xfId="84" applyFont="1" applyBorder="1" applyAlignment="1">
      <alignment horizontal="center" vertical="center"/>
      <protection/>
    </xf>
    <xf numFmtId="0" fontId="40" fillId="0" borderId="84" xfId="84" applyFont="1" applyBorder="1" applyAlignment="1">
      <alignment horizontal="center" vertical="center"/>
      <protection/>
    </xf>
    <xf numFmtId="0" fontId="40" fillId="0" borderId="0" xfId="84" applyFont="1" applyBorder="1" applyAlignment="1">
      <alignment horizontal="center" vertical="center"/>
      <protection/>
    </xf>
    <xf numFmtId="0" fontId="40" fillId="0" borderId="85" xfId="84" applyFont="1" applyBorder="1" applyAlignment="1">
      <alignment horizontal="center" vertical="center"/>
      <protection/>
    </xf>
    <xf numFmtId="0" fontId="18" fillId="0" borderId="86" xfId="84" applyFont="1" applyBorder="1" applyAlignment="1">
      <alignment/>
      <protection/>
    </xf>
    <xf numFmtId="0" fontId="18" fillId="0" borderId="87" xfId="84" applyFont="1" applyBorder="1" applyAlignment="1">
      <alignment/>
      <protection/>
    </xf>
    <xf numFmtId="0" fontId="18" fillId="0" borderId="88" xfId="84" applyFont="1" applyBorder="1" applyAlignment="1">
      <alignment/>
      <protection/>
    </xf>
    <xf numFmtId="0" fontId="1" fillId="10" borderId="69" xfId="84" applyFont="1" applyFill="1" applyBorder="1" applyAlignment="1">
      <alignment vertical="center" wrapText="1"/>
      <protection/>
    </xf>
    <xf numFmtId="0" fontId="2" fillId="0" borderId="57" xfId="84" applyFont="1" applyBorder="1" applyAlignment="1">
      <alignment vertical="center" wrapText="1"/>
      <protection/>
    </xf>
    <xf numFmtId="0" fontId="18" fillId="0" borderId="54" xfId="84" applyFont="1" applyBorder="1" applyAlignment="1">
      <alignment horizontal="center"/>
      <protection/>
    </xf>
    <xf numFmtId="0" fontId="18" fillId="0" borderId="39" xfId="84" applyFont="1" applyBorder="1" applyAlignment="1">
      <alignment horizontal="center"/>
      <protection/>
    </xf>
    <xf numFmtId="0" fontId="1" fillId="10" borderId="63" xfId="84" applyFont="1" applyFill="1" applyBorder="1" applyAlignment="1">
      <alignment horizontal="left" vertical="center" wrapText="1"/>
      <protection/>
    </xf>
    <xf numFmtId="0" fontId="1" fillId="10" borderId="32" xfId="84" applyFont="1" applyFill="1" applyBorder="1" applyAlignment="1">
      <alignment horizontal="left" vertical="center" wrapText="1"/>
      <protection/>
    </xf>
    <xf numFmtId="0" fontId="1" fillId="42" borderId="89" xfId="84" applyFont="1" applyFill="1" applyBorder="1" applyAlignment="1">
      <alignment horizontal="left" vertical="center" wrapText="1"/>
      <protection/>
    </xf>
    <xf numFmtId="0" fontId="1" fillId="42" borderId="88" xfId="84" applyFont="1" applyFill="1" applyBorder="1" applyAlignment="1">
      <alignment horizontal="left" vertical="center" wrapText="1"/>
      <protection/>
    </xf>
    <xf numFmtId="0" fontId="1" fillId="10" borderId="79" xfId="84" applyFont="1" applyFill="1" applyBorder="1" applyAlignment="1">
      <alignment vertical="center" wrapText="1"/>
      <protection/>
    </xf>
    <xf numFmtId="0" fontId="2" fillId="10" borderId="76" xfId="84" applyFont="1" applyFill="1" applyBorder="1" applyAlignment="1">
      <alignment vertical="center" wrapText="1"/>
      <protection/>
    </xf>
    <xf numFmtId="0" fontId="2" fillId="0" borderId="47" xfId="0" applyFont="1" applyBorder="1" applyAlignment="1">
      <alignment horizontal="left"/>
    </xf>
    <xf numFmtId="0" fontId="3" fillId="0" borderId="57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3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čiarky 2" xfId="61"/>
    <cellStyle name="Dobrá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Check Cell" xfId="70"/>
    <cellStyle name="Input" xfId="71"/>
    <cellStyle name="Kontrolná bun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eutral" xfId="80"/>
    <cellStyle name="Neutrálna" xfId="81"/>
    <cellStyle name="Normálna 2" xfId="82"/>
    <cellStyle name="normálne 2" xfId="83"/>
    <cellStyle name="normálne 3" xfId="84"/>
    <cellStyle name="normálne 4" xfId="85"/>
    <cellStyle name="normálne_Databazy_VVŠ_2007_ severská_Tab_VS_VVŠ_2013_fin-jančová" xfId="86"/>
    <cellStyle name="normálne_sprava_VVŠ_2004_tabuľky_vláda" xfId="87"/>
    <cellStyle name="Note" xfId="88"/>
    <cellStyle name="Output" xfId="89"/>
    <cellStyle name="Percent" xfId="90"/>
    <cellStyle name="Followed Hyperlink" xfId="91"/>
    <cellStyle name="Poznámka" xfId="92"/>
    <cellStyle name="Prepojená bunka" xfId="93"/>
    <cellStyle name="SAPBEXaggData" xfId="94"/>
    <cellStyle name="SAPBEXaggDataEmph" xfId="95"/>
    <cellStyle name="SAPBEXaggItem" xfId="96"/>
    <cellStyle name="SAPBEXaggItemX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chaText" xfId="121"/>
    <cellStyle name="SAPBEXresData" xfId="122"/>
    <cellStyle name="SAPBEXresDataEmph" xfId="123"/>
    <cellStyle name="SAPBEXresItem" xfId="124"/>
    <cellStyle name="SAPBEXresItemX" xfId="125"/>
    <cellStyle name="SAPBEXstdData" xfId="126"/>
    <cellStyle name="SAPBEXstdDataEmph" xfId="127"/>
    <cellStyle name="SAPBEXstdItem" xfId="128"/>
    <cellStyle name="SAPBEXstdItemX" xfId="129"/>
    <cellStyle name="SAPBEXtitle" xfId="130"/>
    <cellStyle name="SAPBEXundefined" xfId="131"/>
    <cellStyle name="Spolu" xfId="132"/>
    <cellStyle name="Text upozornenia" xfId="133"/>
    <cellStyle name="Title" xfId="134"/>
    <cellStyle name="Titul" xfId="135"/>
    <cellStyle name="Total" xfId="136"/>
    <cellStyle name="Vstup" xfId="137"/>
    <cellStyle name="Výpočet" xfId="138"/>
    <cellStyle name="Výstup" xfId="139"/>
    <cellStyle name="Vysvetľujúci text" xfId="140"/>
    <cellStyle name="Warning Text" xfId="141"/>
    <cellStyle name="Zlá" xfId="142"/>
    <cellStyle name="Zvýraznenie1" xfId="143"/>
    <cellStyle name="Zvýraznenie2" xfId="144"/>
    <cellStyle name="Zvýraznenie3" xfId="145"/>
    <cellStyle name="Zvýraznenie4" xfId="146"/>
    <cellStyle name="Zvýraznenie5" xfId="147"/>
    <cellStyle name="Zvýraznenie6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d_SFaR\Zd_OFV&#352;\ROK_2012\V&#253;ro&#269;n&#233;_spr&#225;vy_2011\Tabu&#318;ky%20VS_VV&#352;_2011_UVM_P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n-VS\Rok_2007\Vyro&#269;n&#233;_spr&#225;vy_2006\VV&#353;_Data\Databazy_VV&#352;_2006_%20seversk&#2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0.0.145/Documents%20and%20Settings\mederly\Local%20Settings\Temporary%20Internet%20Files\OLK185F\struktura%20zamestnancov%20po%20fakultach_PM%2004-12-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zmeny"/>
      <sheetName val="Vysvetlivky"/>
      <sheetName val="Súvzťažnosti"/>
      <sheetName val="T1-Dotácie podľa DZ"/>
      <sheetName val="T2-Ostatné dot mimo MŠ SR"/>
      <sheetName val="T3-Výnosy"/>
      <sheetName val="T4-Výnosy zo školného"/>
      <sheetName val="T5 - Analýza nákladov"/>
      <sheetName val="T6-Zamestnanci_a_mzdy"/>
      <sheetName val="T7_Doktorandi-upr "/>
      <sheetName val="T8-Soc_štipendiá"/>
      <sheetName val="T9_ŠD "/>
      <sheetName val="T10-ŠJ "/>
      <sheetName val="T11-Zdroje KV"/>
      <sheetName val="T12-KV"/>
      <sheetName val="T13 - Fondy"/>
      <sheetName val="T16 - Štruktúra hotovosti"/>
      <sheetName val="T17-Dotácie z ESF"/>
      <sheetName val="T18-Ostatné dotacie z kap MŠ SR"/>
      <sheetName val="T19-Štip_ z vlastných "/>
      <sheetName val="T20_motivačné štipendiá_nová"/>
      <sheetName val="T21-štruktúra_384"/>
      <sheetName val="T22_Výnosy_soc_oblasť"/>
      <sheetName val="T23_Náklady_soc_oblasť"/>
      <sheetName val="T24a_Aktíva_1"/>
      <sheetName val="T24b_Aktíva_2"/>
      <sheetName val="T25_Pasíva "/>
      <sheetName val="T24__Aktív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_18_soc. štip_2005_2007"/>
      <sheetName val="T19 - Ubytovacia_kapacita"/>
      <sheetName val="T_20a_Súvaha_A_2007"/>
      <sheetName val="T24_Náklady_2007"/>
      <sheetName val="T25 - Náklady_porovnanie"/>
      <sheetName val="T_26_HV_2007"/>
      <sheetName val="T23 - Výnosy_porovnanie"/>
      <sheetName val="T_20b_Súvaha_P_2007"/>
      <sheetName val="T_25_soc. štip_2006"/>
      <sheetName val="T_26_ubytov. kapacity_2006"/>
      <sheetName val="T_32_Výnosy_soc.star._2006"/>
      <sheetName val="T_33_Náklady_soc. star._2007"/>
      <sheetName val="T_34_HV_ soc. star._2007"/>
      <sheetName val="T_29_Výnosy_2006"/>
      <sheetName val="T_30_Náklady_2006"/>
      <sheetName val="T_31_HV_2006"/>
      <sheetName val="T_27a_Súvaha_A_2006"/>
      <sheetName val="T_27b_Súvaha_P_2006"/>
      <sheetName val="Databáza_T8"/>
      <sheetName val="KT_8"/>
      <sheetName val="Databáta_T9"/>
      <sheetName val="KT_9"/>
      <sheetName val="Databáza_T10"/>
      <sheetName val="KT_10"/>
      <sheetName val="Databáza_T19"/>
      <sheetName val="KT_19"/>
      <sheetName val="Databáza_T20"/>
      <sheetName val="KT_20"/>
      <sheetName val="T_33_Náklady_soc. star._2006"/>
      <sheetName val="T_34_HV_ soc. star._200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stupy"/>
      <sheetName val="struktura profesorov"/>
      <sheetName val="struktura docentov"/>
      <sheetName val="T7-systemizacia po fakultach"/>
      <sheetName val="T8-vek profesorov"/>
      <sheetName val="T9-vek docentov"/>
      <sheetName val="10-ostatní_s_PhD"/>
      <sheetName val="studetni verzus miesta"/>
      <sheetName val="vahy"/>
      <sheetName val="nepublikovat"/>
    </sheetNames>
    <sheetDataSet>
      <sheetData sheetId="8">
        <row r="1">
          <cell r="B1">
            <v>1</v>
          </cell>
        </row>
        <row r="2">
          <cell r="B2">
            <v>0.3</v>
          </cell>
        </row>
        <row r="3">
          <cell r="B3">
            <v>3</v>
          </cell>
        </row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5:K43"/>
  <sheetViews>
    <sheetView tabSelected="1" zoomScalePageLayoutView="0" workbookViewId="0" topLeftCell="A34">
      <selection activeCell="I52" sqref="I52"/>
    </sheetView>
  </sheetViews>
  <sheetFormatPr defaultColWidth="9.140625" defaultRowHeight="12.75"/>
  <cols>
    <col min="7" max="7" width="3.7109375" style="0" customWidth="1"/>
    <col min="10" max="10" width="10.57421875" style="0" customWidth="1"/>
  </cols>
  <sheetData>
    <row r="5" ht="27">
      <c r="A5" s="532"/>
    </row>
    <row r="6" spans="1:2" ht="27.75">
      <c r="A6" s="533"/>
      <c r="B6" s="534" t="s">
        <v>520</v>
      </c>
    </row>
    <row r="7" spans="1:2" ht="27.75">
      <c r="A7" s="533"/>
      <c r="B7" s="534" t="s">
        <v>521</v>
      </c>
    </row>
    <row r="8" ht="15.75">
      <c r="A8" s="533"/>
    </row>
    <row r="20" ht="27.75">
      <c r="E20" s="535" t="s">
        <v>522</v>
      </c>
    </row>
    <row r="21" ht="27.75">
      <c r="E21" s="536" t="s">
        <v>524</v>
      </c>
    </row>
    <row r="24" ht="18">
      <c r="K24" s="537"/>
    </row>
    <row r="42" spans="2:11" ht="18">
      <c r="B42" s="538" t="s">
        <v>523</v>
      </c>
      <c r="H42" s="790"/>
      <c r="I42" s="790"/>
      <c r="J42" s="790"/>
      <c r="K42" s="790"/>
    </row>
    <row r="43" spans="2:11" ht="12.75">
      <c r="B43" s="567" t="s">
        <v>525</v>
      </c>
      <c r="C43" s="568"/>
      <c r="D43" s="568"/>
      <c r="E43" s="568"/>
      <c r="F43" s="568"/>
      <c r="H43" s="791"/>
      <c r="I43" s="792"/>
      <c r="J43" s="792"/>
      <c r="K43" s="792"/>
    </row>
  </sheetData>
  <sheetProtection/>
  <mergeCells count="3">
    <mergeCell ref="H43:K43"/>
    <mergeCell ref="B43:F43"/>
    <mergeCell ref="H42:K42"/>
  </mergeCells>
  <printOptions/>
  <pageMargins left="0.75" right="0.75" top="1" bottom="1" header="0.4921259845" footer="0.4921259845"/>
  <pageSetup horizontalDpi="600" verticalDpi="600" orientation="portrait" paperSize="9" scale="89" r:id="rId3"/>
  <colBreaks count="1" manualBreakCount="1">
    <brk id="11" max="65535" man="1"/>
  </colBreaks>
  <legacyDrawing r:id="rId2"/>
  <oleObjects>
    <oleObject progId="Word.Document.8" shapeId="10873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V13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8" sqref="E18"/>
    </sheetView>
  </sheetViews>
  <sheetFormatPr defaultColWidth="9.140625" defaultRowHeight="12.75"/>
  <cols>
    <col min="1" max="1" width="8.140625" style="18" customWidth="1"/>
    <col min="2" max="2" width="93.140625" style="74" customWidth="1"/>
    <col min="3" max="3" width="17.28125" style="18" customWidth="1"/>
    <col min="4" max="4" width="17.140625" style="18" customWidth="1"/>
    <col min="5" max="5" width="15.7109375" style="18" customWidth="1"/>
    <col min="6" max="6" width="18.00390625" style="18" customWidth="1"/>
    <col min="7" max="7" width="7.57421875" style="18" customWidth="1"/>
    <col min="8" max="16384" width="9.140625" style="18" customWidth="1"/>
  </cols>
  <sheetData>
    <row r="1" spans="1:8" ht="49.5" customHeight="1" thickBot="1">
      <c r="A1" s="629" t="s">
        <v>917</v>
      </c>
      <c r="B1" s="630"/>
      <c r="C1" s="630"/>
      <c r="D1" s="630"/>
      <c r="E1" s="630"/>
      <c r="F1" s="631"/>
      <c r="G1" s="198"/>
      <c r="H1" s="23"/>
    </row>
    <row r="2" spans="1:7" ht="36.75" customHeight="1">
      <c r="A2" s="593" t="s">
        <v>886</v>
      </c>
      <c r="B2" s="594"/>
      <c r="C2" s="594"/>
      <c r="D2" s="594"/>
      <c r="E2" s="594"/>
      <c r="F2" s="595"/>
      <c r="G2" s="199"/>
    </row>
    <row r="3" spans="1:7" ht="33" customHeight="1">
      <c r="A3" s="638" t="s">
        <v>118</v>
      </c>
      <c r="B3" s="636" t="s">
        <v>467</v>
      </c>
      <c r="C3" s="632">
        <v>2012</v>
      </c>
      <c r="D3" s="633"/>
      <c r="E3" s="634">
        <v>2013</v>
      </c>
      <c r="F3" s="635"/>
      <c r="G3" s="199"/>
    </row>
    <row r="4" spans="1:7" ht="69" customHeight="1">
      <c r="A4" s="639"/>
      <c r="B4" s="637"/>
      <c r="C4" s="116" t="s">
        <v>896</v>
      </c>
      <c r="D4" s="116" t="s">
        <v>106</v>
      </c>
      <c r="E4" s="116" t="s">
        <v>896</v>
      </c>
      <c r="F4" s="28" t="s">
        <v>208</v>
      </c>
      <c r="G4" s="199"/>
    </row>
    <row r="5" spans="1:7" ht="15.75">
      <c r="A5" s="127"/>
      <c r="B5" s="95"/>
      <c r="C5" s="35" t="s">
        <v>490</v>
      </c>
      <c r="D5" s="35" t="s">
        <v>491</v>
      </c>
      <c r="E5" s="92" t="s">
        <v>492</v>
      </c>
      <c r="F5" s="102" t="s">
        <v>498</v>
      </c>
      <c r="G5" s="199"/>
    </row>
    <row r="6" spans="1:22" ht="38.25" customHeight="1">
      <c r="A6" s="30">
        <v>1</v>
      </c>
      <c r="B6" s="96" t="s">
        <v>36</v>
      </c>
      <c r="C6" s="174">
        <v>495565</v>
      </c>
      <c r="D6" s="175" t="s">
        <v>454</v>
      </c>
      <c r="E6" s="174">
        <v>493965</v>
      </c>
      <c r="F6" s="176" t="s">
        <v>454</v>
      </c>
      <c r="G6" s="199"/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8"/>
      <c r="S6" s="628"/>
      <c r="T6" s="628"/>
      <c r="U6" s="628"/>
      <c r="V6" s="628"/>
    </row>
    <row r="7" spans="1:7" ht="38.25" customHeight="1">
      <c r="A7" s="30">
        <f>A6+1</f>
        <v>2</v>
      </c>
      <c r="B7" s="96" t="s">
        <v>364</v>
      </c>
      <c r="C7" s="175" t="s">
        <v>454</v>
      </c>
      <c r="D7" s="81">
        <v>2852</v>
      </c>
      <c r="E7" s="175" t="s">
        <v>454</v>
      </c>
      <c r="F7" s="86">
        <v>2338</v>
      </c>
      <c r="G7" s="199"/>
    </row>
    <row r="8" spans="1:7" ht="38.25" customHeight="1">
      <c r="A8" s="30">
        <f>A7+1</f>
        <v>3</v>
      </c>
      <c r="B8" s="96" t="s">
        <v>365</v>
      </c>
      <c r="C8" s="175" t="s">
        <v>454</v>
      </c>
      <c r="D8" s="81">
        <v>449</v>
      </c>
      <c r="E8" s="175" t="s">
        <v>454</v>
      </c>
      <c r="F8" s="86">
        <v>440</v>
      </c>
      <c r="G8" s="199"/>
    </row>
    <row r="9" spans="1:7" ht="35.25" customHeight="1">
      <c r="A9" s="30">
        <f>A8+1</f>
        <v>4</v>
      </c>
      <c r="B9" s="70" t="s">
        <v>867</v>
      </c>
      <c r="C9" s="174">
        <v>70806</v>
      </c>
      <c r="D9" s="175" t="s">
        <v>454</v>
      </c>
      <c r="E9" s="177">
        <f>+C11</f>
        <v>91100</v>
      </c>
      <c r="F9" s="176" t="s">
        <v>454</v>
      </c>
      <c r="G9" s="199"/>
    </row>
    <row r="10" spans="1:7" ht="37.5" customHeight="1">
      <c r="A10" s="30">
        <f>A9+1</f>
        <v>5</v>
      </c>
      <c r="B10" s="70" t="s">
        <v>941</v>
      </c>
      <c r="C10" s="174">
        <v>515859</v>
      </c>
      <c r="D10" s="175" t="s">
        <v>454</v>
      </c>
      <c r="E10" s="178">
        <v>484181</v>
      </c>
      <c r="F10" s="176" t="s">
        <v>454</v>
      </c>
      <c r="G10" s="199"/>
    </row>
    <row r="11" spans="1:7" ht="33" customHeight="1">
      <c r="A11" s="30">
        <v>6</v>
      </c>
      <c r="B11" s="70" t="s">
        <v>181</v>
      </c>
      <c r="C11" s="179">
        <v>91100</v>
      </c>
      <c r="D11" s="175" t="s">
        <v>454</v>
      </c>
      <c r="E11" s="177">
        <f>+E9+E10-E6</f>
        <v>81316</v>
      </c>
      <c r="F11" s="176" t="s">
        <v>454</v>
      </c>
      <c r="G11" s="199"/>
    </row>
    <row r="12" spans="1:7" ht="36" customHeight="1" thickBot="1">
      <c r="A12" s="31">
        <v>7</v>
      </c>
      <c r="B12" s="84" t="s">
        <v>182</v>
      </c>
      <c r="C12" s="180">
        <f>IF(C6=0,0,C6/D7)</f>
        <v>173.76051893408135</v>
      </c>
      <c r="D12" s="181" t="s">
        <v>454</v>
      </c>
      <c r="E12" s="180">
        <f>IF(E6=0,0,E6/F7)</f>
        <v>211.27673224978614</v>
      </c>
      <c r="F12" s="182" t="s">
        <v>454</v>
      </c>
      <c r="G12" s="199"/>
    </row>
    <row r="13" spans="2:7" ht="15.75">
      <c r="B13" s="20"/>
      <c r="G13" s="199"/>
    </row>
  </sheetData>
  <sheetProtection/>
  <mergeCells count="7">
    <mergeCell ref="H6:V6"/>
    <mergeCell ref="A1:F1"/>
    <mergeCell ref="A2:F2"/>
    <mergeCell ref="C3:D3"/>
    <mergeCell ref="E3:F3"/>
    <mergeCell ref="B3:B4"/>
    <mergeCell ref="A3:A4"/>
  </mergeCells>
  <printOptions/>
  <pageMargins left="0.5" right="0.39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18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9" sqref="B29"/>
    </sheetView>
  </sheetViews>
  <sheetFormatPr defaultColWidth="9.140625" defaultRowHeight="12.75"/>
  <cols>
    <col min="1" max="1" width="8.28125" style="94" customWidth="1"/>
    <col min="2" max="2" width="77.7109375" style="94" customWidth="1"/>
    <col min="3" max="6" width="14.7109375" style="94" customWidth="1"/>
    <col min="7" max="16384" width="9.140625" style="94" customWidth="1"/>
  </cols>
  <sheetData>
    <row r="1" spans="1:8" ht="49.5" customHeight="1">
      <c r="A1" s="569" t="s">
        <v>450</v>
      </c>
      <c r="B1" s="640"/>
      <c r="C1" s="640"/>
      <c r="D1" s="640"/>
      <c r="E1" s="640"/>
      <c r="F1" s="641"/>
      <c r="H1" s="119"/>
    </row>
    <row r="2" spans="1:6" ht="33" customHeight="1">
      <c r="A2" s="572" t="s">
        <v>887</v>
      </c>
      <c r="B2" s="573"/>
      <c r="C2" s="573"/>
      <c r="D2" s="573"/>
      <c r="E2" s="573"/>
      <c r="F2" s="574"/>
    </row>
    <row r="3" spans="1:6" ht="18.75" customHeight="1">
      <c r="A3" s="638" t="s">
        <v>118</v>
      </c>
      <c r="B3" s="605" t="s">
        <v>467</v>
      </c>
      <c r="C3" s="600" t="s">
        <v>929</v>
      </c>
      <c r="D3" s="600"/>
      <c r="E3" s="600" t="s">
        <v>229</v>
      </c>
      <c r="F3" s="607"/>
    </row>
    <row r="4" spans="1:6" ht="18.75" customHeight="1">
      <c r="A4" s="642"/>
      <c r="B4" s="605"/>
      <c r="C4" s="101">
        <v>2012</v>
      </c>
      <c r="D4" s="101">
        <v>2013</v>
      </c>
      <c r="E4" s="13">
        <v>2012</v>
      </c>
      <c r="F4" s="28">
        <v>2013</v>
      </c>
    </row>
    <row r="5" spans="1:6" ht="15.75">
      <c r="A5" s="30"/>
      <c r="B5" s="91"/>
      <c r="C5" s="24" t="s">
        <v>490</v>
      </c>
      <c r="D5" s="24" t="s">
        <v>491</v>
      </c>
      <c r="E5" s="35" t="s">
        <v>492</v>
      </c>
      <c r="F5" s="93" t="s">
        <v>498</v>
      </c>
    </row>
    <row r="6" spans="1:6" ht="31.5">
      <c r="A6" s="30">
        <v>1</v>
      </c>
      <c r="B6" s="44" t="s">
        <v>873</v>
      </c>
      <c r="C6" s="85" t="s">
        <v>454</v>
      </c>
      <c r="D6" s="85" t="s">
        <v>454</v>
      </c>
      <c r="E6" s="151">
        <v>306</v>
      </c>
      <c r="F6" s="166">
        <v>215</v>
      </c>
    </row>
    <row r="7" spans="1:6" ht="34.5">
      <c r="A7" s="30">
        <f>A6+1</f>
        <v>2</v>
      </c>
      <c r="B7" s="66" t="s">
        <v>451</v>
      </c>
      <c r="C7" s="85" t="s">
        <v>454</v>
      </c>
      <c r="D7" s="85" t="s">
        <v>454</v>
      </c>
      <c r="E7" s="151">
        <v>1340</v>
      </c>
      <c r="F7" s="166">
        <v>1357</v>
      </c>
    </row>
    <row r="8" spans="1:6" ht="15.75">
      <c r="A8" s="30">
        <v>3</v>
      </c>
      <c r="B8" s="83" t="s">
        <v>207</v>
      </c>
      <c r="C8" s="85" t="s">
        <v>454</v>
      </c>
      <c r="D8" s="85" t="s">
        <v>454</v>
      </c>
      <c r="E8" s="63">
        <f>E7/12</f>
        <v>111.66666666666667</v>
      </c>
      <c r="F8" s="149">
        <f>F7/12</f>
        <v>113.08333333333333</v>
      </c>
    </row>
    <row r="9" spans="1:6" ht="31.5">
      <c r="A9" s="30">
        <f aca="true" t="shared" si="0" ref="A9:A18">A8+1</f>
        <v>4</v>
      </c>
      <c r="B9" s="66" t="s">
        <v>231</v>
      </c>
      <c r="C9" s="51">
        <v>66038.6</v>
      </c>
      <c r="D9" s="51">
        <v>81031.01</v>
      </c>
      <c r="E9" s="85" t="s">
        <v>454</v>
      </c>
      <c r="F9" s="88" t="s">
        <v>454</v>
      </c>
    </row>
    <row r="10" spans="1:6" ht="31.5">
      <c r="A10" s="30">
        <f t="shared" si="0"/>
        <v>5</v>
      </c>
      <c r="B10" s="66" t="s">
        <v>241</v>
      </c>
      <c r="C10" s="51"/>
      <c r="D10" s="51"/>
      <c r="E10" s="51"/>
      <c r="F10" s="58"/>
    </row>
    <row r="11" spans="1:6" ht="31.5">
      <c r="A11" s="30">
        <f t="shared" si="0"/>
        <v>6</v>
      </c>
      <c r="B11" s="66" t="s">
        <v>484</v>
      </c>
      <c r="C11" s="151">
        <v>79766</v>
      </c>
      <c r="D11" s="151">
        <v>77094</v>
      </c>
      <c r="E11" s="85" t="s">
        <v>454</v>
      </c>
      <c r="F11" s="88" t="s">
        <v>454</v>
      </c>
    </row>
    <row r="12" spans="1:6" ht="15.75">
      <c r="A12" s="30">
        <f t="shared" si="0"/>
        <v>7</v>
      </c>
      <c r="B12" s="66" t="s">
        <v>230</v>
      </c>
      <c r="C12" s="51"/>
      <c r="D12" s="51"/>
      <c r="E12" s="85" t="s">
        <v>454</v>
      </c>
      <c r="F12" s="88" t="s">
        <v>454</v>
      </c>
    </row>
    <row r="13" spans="1:6" ht="15.75">
      <c r="A13" s="30">
        <f t="shared" si="0"/>
        <v>8</v>
      </c>
      <c r="B13" s="66" t="s">
        <v>242</v>
      </c>
      <c r="C13" s="63">
        <f>SUM(C9:C12)</f>
        <v>145804.6</v>
      </c>
      <c r="D13" s="63">
        <f>SUM(D9:D12)</f>
        <v>158125.01</v>
      </c>
      <c r="E13" s="85" t="s">
        <v>454</v>
      </c>
      <c r="F13" s="88" t="s">
        <v>454</v>
      </c>
    </row>
    <row r="14" spans="1:6" ht="15.75">
      <c r="A14" s="30">
        <f t="shared" si="0"/>
        <v>9</v>
      </c>
      <c r="B14" s="66" t="s">
        <v>243</v>
      </c>
      <c r="C14" s="63">
        <f>C15+C16</f>
        <v>125175.59</v>
      </c>
      <c r="D14" s="63">
        <f>D15+D16</f>
        <v>133522.52</v>
      </c>
      <c r="E14" s="85" t="s">
        <v>454</v>
      </c>
      <c r="F14" s="88" t="s">
        <v>454</v>
      </c>
    </row>
    <row r="15" spans="1:6" ht="15.75">
      <c r="A15" s="30">
        <f t="shared" si="0"/>
        <v>10</v>
      </c>
      <c r="B15" s="45" t="s">
        <v>26</v>
      </c>
      <c r="C15" s="51">
        <v>106517.68</v>
      </c>
      <c r="D15" s="51">
        <v>111234.45</v>
      </c>
      <c r="E15" s="85" t="s">
        <v>454</v>
      </c>
      <c r="F15" s="88" t="s">
        <v>454</v>
      </c>
    </row>
    <row r="16" spans="1:6" ht="15.75">
      <c r="A16" s="30">
        <f t="shared" si="0"/>
        <v>11</v>
      </c>
      <c r="B16" s="45" t="s">
        <v>27</v>
      </c>
      <c r="C16" s="51">
        <v>18657.91</v>
      </c>
      <c r="D16" s="51">
        <v>22288.07</v>
      </c>
      <c r="E16" s="85" t="s">
        <v>454</v>
      </c>
      <c r="F16" s="88" t="s">
        <v>454</v>
      </c>
    </row>
    <row r="17" spans="1:6" ht="31.5">
      <c r="A17" s="30">
        <f t="shared" si="0"/>
        <v>12</v>
      </c>
      <c r="B17" s="66" t="s">
        <v>244</v>
      </c>
      <c r="C17" s="63">
        <f>+C13-C14</f>
        <v>20629.01000000001</v>
      </c>
      <c r="D17" s="63">
        <f>+D13-D14</f>
        <v>24602.49000000002</v>
      </c>
      <c r="E17" s="85" t="s">
        <v>454</v>
      </c>
      <c r="F17" s="88" t="s">
        <v>454</v>
      </c>
    </row>
    <row r="18" spans="1:6" ht="16.5" thickBot="1">
      <c r="A18" s="31">
        <f t="shared" si="0"/>
        <v>13</v>
      </c>
      <c r="B18" s="99" t="s">
        <v>245</v>
      </c>
      <c r="C18" s="64">
        <f>IF(E8=0,0,C14/E8)</f>
        <v>1120.9754328358208</v>
      </c>
      <c r="D18" s="64">
        <f>IF(F8=0,0,D14/F8)</f>
        <v>1180.744465733235</v>
      </c>
      <c r="E18" s="89" t="s">
        <v>454</v>
      </c>
      <c r="F18" s="90" t="s">
        <v>454</v>
      </c>
    </row>
  </sheetData>
  <sheetProtection/>
  <mergeCells count="6">
    <mergeCell ref="A1:F1"/>
    <mergeCell ref="A3:A4"/>
    <mergeCell ref="B3:B4"/>
    <mergeCell ref="C3:D3"/>
    <mergeCell ref="E3:F3"/>
    <mergeCell ref="A2:F2"/>
  </mergeCells>
  <printOptions/>
  <pageMargins left="0.66" right="0.45" top="0.984251968503937" bottom="0.77" header="0.5118110236220472" footer="0.5118110236220472"/>
  <pageSetup fitToHeight="1" fitToWidth="1"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23"/>
  <sheetViews>
    <sheetView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D2"/>
    </sheetView>
  </sheetViews>
  <sheetFormatPr defaultColWidth="9.140625" defaultRowHeight="12.75"/>
  <cols>
    <col min="1" max="1" width="8.140625" style="348" customWidth="1"/>
    <col min="2" max="2" width="94.00390625" style="373" customWidth="1"/>
    <col min="3" max="3" width="18.7109375" style="348" customWidth="1"/>
    <col min="4" max="4" width="18.57421875" style="348" customWidth="1"/>
    <col min="5" max="5" width="11.421875" style="349" customWidth="1"/>
    <col min="6" max="16384" width="9.140625" style="348" customWidth="1"/>
  </cols>
  <sheetData>
    <row r="1" spans="1:5" ht="49.5" customHeight="1" thickBot="1">
      <c r="A1" s="643" t="s">
        <v>445</v>
      </c>
      <c r="B1" s="644"/>
      <c r="C1" s="644"/>
      <c r="D1" s="645"/>
      <c r="E1" s="347"/>
    </row>
    <row r="2" spans="1:4" ht="29.25" customHeight="1">
      <c r="A2" s="646" t="s">
        <v>887</v>
      </c>
      <c r="B2" s="647"/>
      <c r="C2" s="647"/>
      <c r="D2" s="648"/>
    </row>
    <row r="3" spans="1:4" ht="33" customHeight="1">
      <c r="A3" s="350" t="s">
        <v>118</v>
      </c>
      <c r="B3" s="351" t="s">
        <v>467</v>
      </c>
      <c r="C3" s="352">
        <v>2012</v>
      </c>
      <c r="D3" s="353">
        <v>2013</v>
      </c>
    </row>
    <row r="4" spans="1:4" ht="15.75">
      <c r="A4" s="354"/>
      <c r="B4" s="355"/>
      <c r="C4" s="356" t="s">
        <v>490</v>
      </c>
      <c r="D4" s="384" t="s">
        <v>491</v>
      </c>
    </row>
    <row r="5" spans="1:4" ht="18.75">
      <c r="A5" s="357">
        <v>1</v>
      </c>
      <c r="B5" s="358" t="s">
        <v>449</v>
      </c>
      <c r="C5" s="359">
        <f>+C6+C9</f>
        <v>118703.84000000001</v>
      </c>
      <c r="D5" s="385">
        <f>D6+D9</f>
        <v>138415.63</v>
      </c>
    </row>
    <row r="6" spans="1:4" ht="18.75" customHeight="1">
      <c r="A6" s="357">
        <f aca="true" t="shared" si="0" ref="A6:A13">A5+1</f>
        <v>2</v>
      </c>
      <c r="B6" s="358" t="s">
        <v>234</v>
      </c>
      <c r="C6" s="359">
        <f>+C7+C8</f>
        <v>108143.84000000001</v>
      </c>
      <c r="D6" s="385">
        <f>+D7+D8</f>
        <v>122488.63</v>
      </c>
    </row>
    <row r="7" spans="1:4" ht="15.75">
      <c r="A7" s="357">
        <f t="shared" si="0"/>
        <v>3</v>
      </c>
      <c r="B7" s="362" t="s">
        <v>232</v>
      </c>
      <c r="C7" s="360">
        <v>13553.1</v>
      </c>
      <c r="D7" s="386">
        <v>18022.54</v>
      </c>
    </row>
    <row r="8" spans="1:5" ht="15.75">
      <c r="A8" s="357">
        <f t="shared" si="0"/>
        <v>4</v>
      </c>
      <c r="B8" s="362" t="s">
        <v>233</v>
      </c>
      <c r="C8" s="360">
        <v>94590.74</v>
      </c>
      <c r="D8" s="386">
        <f>11621+22319.6+70525.49</f>
        <v>104466.09</v>
      </c>
      <c r="E8" s="448"/>
    </row>
    <row r="9" spans="1:4" ht="15.75">
      <c r="A9" s="357">
        <f t="shared" si="0"/>
        <v>5</v>
      </c>
      <c r="B9" s="358" t="s">
        <v>183</v>
      </c>
      <c r="C9" s="361">
        <f>+C10+C11-C12</f>
        <v>10560</v>
      </c>
      <c r="D9" s="387">
        <f>+D10+D11-D12</f>
        <v>15927</v>
      </c>
    </row>
    <row r="10" spans="1:4" ht="31.5">
      <c r="A10" s="357">
        <f t="shared" si="0"/>
        <v>6</v>
      </c>
      <c r="B10" s="362" t="s">
        <v>107</v>
      </c>
      <c r="C10" s="360">
        <v>1707.73</v>
      </c>
      <c r="D10" s="387">
        <f>+C12</f>
        <v>33671.73</v>
      </c>
    </row>
    <row r="11" spans="1:4" ht="15.75">
      <c r="A11" s="357">
        <f t="shared" si="0"/>
        <v>7</v>
      </c>
      <c r="B11" s="362" t="s">
        <v>123</v>
      </c>
      <c r="C11" s="360">
        <v>42524</v>
      </c>
      <c r="D11" s="386">
        <v>0</v>
      </c>
    </row>
    <row r="12" spans="1:4" ht="15.75">
      <c r="A12" s="357">
        <f t="shared" si="0"/>
        <v>8</v>
      </c>
      <c r="B12" s="362" t="s">
        <v>912</v>
      </c>
      <c r="C12" s="361">
        <f>C10+C11-C20</f>
        <v>33671.73</v>
      </c>
      <c r="D12" s="387">
        <f>D10+D11-D20</f>
        <v>17744.730000000003</v>
      </c>
    </row>
    <row r="13" spans="1:4" ht="30" customHeight="1">
      <c r="A13" s="357">
        <f t="shared" si="0"/>
        <v>9</v>
      </c>
      <c r="B13" s="358" t="s">
        <v>913</v>
      </c>
      <c r="C13" s="363">
        <v>54213.46</v>
      </c>
      <c r="D13" s="388">
        <v>62611.54</v>
      </c>
    </row>
    <row r="14" spans="1:11" ht="15.75">
      <c r="A14" s="357"/>
      <c r="B14" s="392" t="s">
        <v>504</v>
      </c>
      <c r="C14" s="364"/>
      <c r="D14" s="389"/>
      <c r="E14" s="365"/>
      <c r="F14" s="366"/>
      <c r="G14" s="366"/>
      <c r="H14" s="366"/>
      <c r="I14" s="366"/>
      <c r="J14" s="366"/>
      <c r="K14" s="366"/>
    </row>
    <row r="15" spans="1:4" ht="15.75">
      <c r="A15" s="357">
        <f>A13+1</f>
        <v>10</v>
      </c>
      <c r="B15" s="393" t="s">
        <v>446</v>
      </c>
      <c r="C15" s="360">
        <v>20171.7</v>
      </c>
      <c r="D15" s="386">
        <v>29462.4</v>
      </c>
    </row>
    <row r="16" spans="1:4" ht="30.75" customHeight="1">
      <c r="A16" s="357">
        <f aca="true" t="shared" si="1" ref="A16:A21">+A15+1</f>
        <v>11</v>
      </c>
      <c r="B16" s="358" t="s">
        <v>914</v>
      </c>
      <c r="C16" s="359">
        <f>C5-C13</f>
        <v>64490.38000000001</v>
      </c>
      <c r="D16" s="385">
        <f>D5-D13</f>
        <v>75804.09</v>
      </c>
    </row>
    <row r="17" spans="1:4" ht="18.75">
      <c r="A17" s="357">
        <f t="shared" si="1"/>
        <v>12</v>
      </c>
      <c r="B17" s="358" t="s">
        <v>915</v>
      </c>
      <c r="C17" s="359">
        <f>C18+C19</f>
        <v>13200</v>
      </c>
      <c r="D17" s="385">
        <f>D18+D19</f>
        <v>15927</v>
      </c>
    </row>
    <row r="18" spans="1:4" ht="15.75">
      <c r="A18" s="412">
        <f t="shared" si="1"/>
        <v>13</v>
      </c>
      <c r="B18" s="367" t="s">
        <v>447</v>
      </c>
      <c r="C18" s="363">
        <v>6507</v>
      </c>
      <c r="D18" s="390">
        <v>9504</v>
      </c>
    </row>
    <row r="19" spans="1:4" ht="15.75">
      <c r="A19" s="412">
        <f t="shared" si="1"/>
        <v>14</v>
      </c>
      <c r="B19" s="367" t="s">
        <v>448</v>
      </c>
      <c r="C19" s="363">
        <v>6693</v>
      </c>
      <c r="D19" s="390">
        <v>6423</v>
      </c>
    </row>
    <row r="20" spans="1:4" ht="15.75">
      <c r="A20" s="412">
        <f t="shared" si="1"/>
        <v>15</v>
      </c>
      <c r="B20" s="358" t="s">
        <v>938</v>
      </c>
      <c r="C20" s="359">
        <f>(C18*0.8+C19*0.8)</f>
        <v>10560</v>
      </c>
      <c r="D20" s="385">
        <f>(D18*1+D19*1)</f>
        <v>15927</v>
      </c>
    </row>
    <row r="21" spans="1:4" ht="16.5" thickBot="1">
      <c r="A21" s="413">
        <f t="shared" si="1"/>
        <v>16</v>
      </c>
      <c r="B21" s="368" t="s">
        <v>12</v>
      </c>
      <c r="C21" s="369">
        <f>IF(C18=0,0,C15/C18)</f>
        <v>3.1</v>
      </c>
      <c r="D21" s="391">
        <f>IF(D18=0,0,D15/D18)</f>
        <v>3.1</v>
      </c>
    </row>
    <row r="22" s="371" customFormat="1" ht="15.75">
      <c r="E22" s="370"/>
    </row>
    <row r="23" spans="2:5" s="371" customFormat="1" ht="15.75">
      <c r="B23" s="372"/>
      <c r="D23" s="349"/>
      <c r="E23" s="370"/>
    </row>
  </sheetData>
  <sheetProtection/>
  <mergeCells count="2">
    <mergeCell ref="A1:D1"/>
    <mergeCell ref="A2:D2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F2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3" sqref="B23"/>
    </sheetView>
  </sheetViews>
  <sheetFormatPr defaultColWidth="9.140625" defaultRowHeight="12.75"/>
  <cols>
    <col min="1" max="1" width="9.140625" style="2" customWidth="1"/>
    <col min="2" max="2" width="88.7109375" style="7" customWidth="1"/>
    <col min="3" max="4" width="23.421875" style="2" customWidth="1"/>
    <col min="5" max="5" width="15.28125" style="306" bestFit="1" customWidth="1"/>
    <col min="6" max="6" width="9.140625" style="306" customWidth="1"/>
    <col min="7" max="16384" width="9.140625" style="2" customWidth="1"/>
  </cols>
  <sheetData>
    <row r="1" spans="1:4" ht="49.5" customHeight="1">
      <c r="A1" s="649" t="s">
        <v>928</v>
      </c>
      <c r="B1" s="650"/>
      <c r="C1" s="650"/>
      <c r="D1" s="651"/>
    </row>
    <row r="2" spans="1:4" ht="27.75" customHeight="1">
      <c r="A2" s="655" t="s">
        <v>888</v>
      </c>
      <c r="B2" s="656"/>
      <c r="C2" s="656"/>
      <c r="D2" s="657"/>
    </row>
    <row r="3" spans="1:4" ht="15.75">
      <c r="A3" s="585" t="s">
        <v>118</v>
      </c>
      <c r="B3" s="652" t="s">
        <v>467</v>
      </c>
      <c r="C3" s="653" t="s">
        <v>509</v>
      </c>
      <c r="D3" s="654"/>
    </row>
    <row r="4" spans="1:6" s="4" customFormat="1" ht="15.75">
      <c r="A4" s="585"/>
      <c r="B4" s="652"/>
      <c r="C4" s="15">
        <v>2012</v>
      </c>
      <c r="D4" s="14">
        <v>2013</v>
      </c>
      <c r="E4" s="307"/>
      <c r="F4" s="307"/>
    </row>
    <row r="5" spans="1:6" s="4" customFormat="1" ht="15.75">
      <c r="A5" s="30"/>
      <c r="B5" s="27"/>
      <c r="C5" s="15" t="s">
        <v>490</v>
      </c>
      <c r="D5" s="14" t="s">
        <v>491</v>
      </c>
      <c r="E5" s="307"/>
      <c r="F5" s="307"/>
    </row>
    <row r="6" spans="1:6" s="4" customFormat="1" ht="15.75">
      <c r="A6" s="109">
        <v>1</v>
      </c>
      <c r="B6" s="59" t="s">
        <v>120</v>
      </c>
      <c r="C6" s="183">
        <v>3441437.19</v>
      </c>
      <c r="D6" s="184">
        <v>2825183.57</v>
      </c>
      <c r="E6" s="527"/>
      <c r="F6" s="520"/>
    </row>
    <row r="7" spans="1:6" s="4" customFormat="1" ht="15.75">
      <c r="A7" s="109">
        <f aca="true" t="shared" si="0" ref="A7:A15">A6+1</f>
        <v>2</v>
      </c>
      <c r="B7" s="44" t="s">
        <v>83</v>
      </c>
      <c r="C7" s="49">
        <f>SUM(C8:C13)</f>
        <v>440188.64</v>
      </c>
      <c r="D7" s="50">
        <f>SUM(D8:D13)</f>
        <v>557103.44</v>
      </c>
      <c r="E7" s="307"/>
      <c r="F7" s="307"/>
    </row>
    <row r="8" spans="1:6" s="4" customFormat="1" ht="15.75">
      <c r="A8" s="109">
        <f t="shared" si="0"/>
        <v>3</v>
      </c>
      <c r="B8" s="60" t="s">
        <v>443</v>
      </c>
      <c r="C8" s="151"/>
      <c r="D8" s="166"/>
      <c r="E8" s="307"/>
      <c r="F8" s="307"/>
    </row>
    <row r="9" spans="1:6" s="4" customFormat="1" ht="15.75">
      <c r="A9" s="109">
        <f t="shared" si="0"/>
        <v>4</v>
      </c>
      <c r="B9" s="60" t="s">
        <v>256</v>
      </c>
      <c r="C9" s="151">
        <v>440188.64</v>
      </c>
      <c r="D9" s="166">
        <v>556884.44</v>
      </c>
      <c r="E9" s="307"/>
      <c r="F9" s="307"/>
    </row>
    <row r="10" spans="1:6" s="4" customFormat="1" ht="15.75">
      <c r="A10" s="109">
        <f t="shared" si="0"/>
        <v>5</v>
      </c>
      <c r="B10" s="60" t="s">
        <v>257</v>
      </c>
      <c r="C10" s="151"/>
      <c r="D10" s="166">
        <v>219</v>
      </c>
      <c r="E10" s="307"/>
      <c r="F10" s="307"/>
    </row>
    <row r="11" spans="1:6" s="4" customFormat="1" ht="15.75">
      <c r="A11" s="109">
        <f t="shared" si="0"/>
        <v>6</v>
      </c>
      <c r="B11" s="60" t="s">
        <v>254</v>
      </c>
      <c r="C11" s="151"/>
      <c r="D11" s="166"/>
      <c r="E11" s="307"/>
      <c r="F11" s="307"/>
    </row>
    <row r="12" spans="1:6" s="4" customFormat="1" ht="15.75">
      <c r="A12" s="109">
        <f t="shared" si="0"/>
        <v>7</v>
      </c>
      <c r="B12" s="60" t="s">
        <v>255</v>
      </c>
      <c r="C12" s="151"/>
      <c r="D12" s="166"/>
      <c r="E12" s="307"/>
      <c r="F12" s="307"/>
    </row>
    <row r="13" spans="1:6" s="4" customFormat="1" ht="19.5" customHeight="1">
      <c r="A13" s="109">
        <f t="shared" si="0"/>
        <v>8</v>
      </c>
      <c r="B13" s="60" t="s">
        <v>444</v>
      </c>
      <c r="C13" s="151"/>
      <c r="D13" s="166"/>
      <c r="E13" s="307"/>
      <c r="F13" s="307"/>
    </row>
    <row r="14" spans="1:6" s="4" customFormat="1" ht="21.75" customHeight="1">
      <c r="A14" s="109">
        <f t="shared" si="0"/>
        <v>9</v>
      </c>
      <c r="B14" s="44" t="s">
        <v>23</v>
      </c>
      <c r="C14" s="49">
        <f>C6+C7</f>
        <v>3881625.83</v>
      </c>
      <c r="D14" s="50">
        <f>D6+D7</f>
        <v>3382287.01</v>
      </c>
      <c r="E14" s="307"/>
      <c r="F14" s="307"/>
    </row>
    <row r="15" spans="1:6" s="4" customFormat="1" ht="40.5" customHeight="1">
      <c r="A15" s="109">
        <f t="shared" si="0"/>
        <v>10</v>
      </c>
      <c r="B15" s="44" t="s">
        <v>187</v>
      </c>
      <c r="C15" s="183">
        <v>3496</v>
      </c>
      <c r="D15" s="184">
        <v>200939</v>
      </c>
      <c r="E15" s="398"/>
      <c r="F15" s="521"/>
    </row>
    <row r="16" spans="1:6" s="4" customFormat="1" ht="31.5">
      <c r="A16" s="132" t="s">
        <v>879</v>
      </c>
      <c r="B16" s="66" t="s">
        <v>215</v>
      </c>
      <c r="C16" s="183">
        <v>39881.49</v>
      </c>
      <c r="D16" s="184">
        <v>1105688.28</v>
      </c>
      <c r="E16" s="307"/>
      <c r="F16" s="521"/>
    </row>
    <row r="17" spans="1:6" s="4" customFormat="1" ht="28.5" customHeight="1">
      <c r="A17" s="109">
        <f>A15+1</f>
        <v>11</v>
      </c>
      <c r="B17" s="44" t="s">
        <v>216</v>
      </c>
      <c r="C17" s="183">
        <v>171939.54</v>
      </c>
      <c r="D17" s="184">
        <v>133882.26</v>
      </c>
      <c r="E17" s="307"/>
      <c r="F17" s="307"/>
    </row>
    <row r="18" spans="1:6" s="4" customFormat="1" ht="23.25" customHeight="1">
      <c r="A18" s="109">
        <f>A17+1</f>
        <v>12</v>
      </c>
      <c r="B18" s="44" t="s">
        <v>186</v>
      </c>
      <c r="C18" s="183"/>
      <c r="D18" s="184"/>
      <c r="E18" s="307"/>
      <c r="F18" s="307"/>
    </row>
    <row r="19" spans="1:6" s="4" customFormat="1" ht="33" customHeight="1">
      <c r="A19" s="109">
        <f>A18+1</f>
        <v>13</v>
      </c>
      <c r="B19" s="44" t="s">
        <v>217</v>
      </c>
      <c r="C19" s="183"/>
      <c r="D19" s="184"/>
      <c r="E19" s="307"/>
      <c r="F19" s="307"/>
    </row>
    <row r="20" spans="1:6" s="4" customFormat="1" ht="22.5" customHeight="1" thickBot="1">
      <c r="A20" s="110">
        <f>A19+1</f>
        <v>14</v>
      </c>
      <c r="B20" s="46" t="s">
        <v>42</v>
      </c>
      <c r="C20" s="155">
        <f>SUM(C14:C19)</f>
        <v>4096942.8600000003</v>
      </c>
      <c r="D20" s="53">
        <f>SUM(D14:D19)</f>
        <v>4822796.55</v>
      </c>
      <c r="E20" s="307"/>
      <c r="F20" s="307"/>
    </row>
  </sheetData>
  <sheetProtection/>
  <mergeCells count="5">
    <mergeCell ref="A1:D1"/>
    <mergeCell ref="A3:A4"/>
    <mergeCell ref="B3:B4"/>
    <mergeCell ref="C3:D3"/>
    <mergeCell ref="A2:D2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82"/>
  <sheetViews>
    <sheetView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8" sqref="G28"/>
    </sheetView>
  </sheetViews>
  <sheetFormatPr defaultColWidth="9.140625" defaultRowHeight="12.75"/>
  <cols>
    <col min="1" max="1" width="7.421875" style="2" customWidth="1"/>
    <col min="2" max="2" width="51.57421875" style="7" customWidth="1"/>
    <col min="3" max="3" width="15.28125" style="7" customWidth="1"/>
    <col min="4" max="4" width="18.140625" style="2" customWidth="1"/>
    <col min="5" max="5" width="18.57421875" style="2" customWidth="1"/>
    <col min="6" max="6" width="16.28125" style="2" customWidth="1"/>
    <col min="7" max="7" width="13.7109375" style="2" customWidth="1"/>
    <col min="8" max="8" width="14.7109375" style="2" customWidth="1"/>
    <col min="9" max="9" width="21.00390625" style="2" customWidth="1"/>
    <col min="10" max="10" width="25.7109375" style="2" customWidth="1"/>
    <col min="11" max="16384" width="9.140625" style="2" customWidth="1"/>
  </cols>
  <sheetData>
    <row r="1" spans="1:9" ht="34.5" customHeight="1">
      <c r="A1" s="660" t="s">
        <v>927</v>
      </c>
      <c r="B1" s="661"/>
      <c r="C1" s="661"/>
      <c r="D1" s="661"/>
      <c r="E1" s="661"/>
      <c r="F1" s="661"/>
      <c r="G1" s="661"/>
      <c r="H1" s="661"/>
      <c r="I1" s="662"/>
    </row>
    <row r="2" spans="1:9" ht="34.5" customHeight="1" thickBot="1">
      <c r="A2" s="663" t="s">
        <v>887</v>
      </c>
      <c r="B2" s="664"/>
      <c r="C2" s="664"/>
      <c r="D2" s="664"/>
      <c r="E2" s="664"/>
      <c r="F2" s="664"/>
      <c r="G2" s="664"/>
      <c r="H2" s="664"/>
      <c r="I2" s="665"/>
    </row>
    <row r="3" spans="1:9" s="4" customFormat="1" ht="35.25" customHeight="1">
      <c r="A3" s="670" t="s">
        <v>118</v>
      </c>
      <c r="B3" s="671" t="s">
        <v>467</v>
      </c>
      <c r="C3" s="668" t="s">
        <v>919</v>
      </c>
      <c r="D3" s="668" t="s">
        <v>920</v>
      </c>
      <c r="E3" s="671" t="s">
        <v>918</v>
      </c>
      <c r="F3" s="671" t="s">
        <v>95</v>
      </c>
      <c r="G3" s="666" t="s">
        <v>164</v>
      </c>
      <c r="H3" s="666" t="s">
        <v>891</v>
      </c>
      <c r="I3" s="658" t="s">
        <v>165</v>
      </c>
    </row>
    <row r="4" spans="1:9" s="4" customFormat="1" ht="72" customHeight="1">
      <c r="A4" s="585"/>
      <c r="B4" s="605"/>
      <c r="C4" s="669"/>
      <c r="D4" s="669"/>
      <c r="E4" s="605"/>
      <c r="F4" s="605"/>
      <c r="G4" s="667"/>
      <c r="H4" s="667"/>
      <c r="I4" s="659"/>
    </row>
    <row r="5" spans="1:9" s="4" customFormat="1" ht="15.75">
      <c r="A5" s="30"/>
      <c r="B5" s="95"/>
      <c r="C5" s="98" t="s">
        <v>490</v>
      </c>
      <c r="D5" s="98" t="s">
        <v>491</v>
      </c>
      <c r="E5" s="35" t="s">
        <v>492</v>
      </c>
      <c r="F5" s="35" t="s">
        <v>498</v>
      </c>
      <c r="G5" s="35" t="s">
        <v>493</v>
      </c>
      <c r="H5" s="35" t="s">
        <v>494</v>
      </c>
      <c r="I5" s="314" t="s">
        <v>880</v>
      </c>
    </row>
    <row r="6" spans="1:9" s="4" customFormat="1" ht="15.75">
      <c r="A6" s="30">
        <v>1</v>
      </c>
      <c r="B6" s="70" t="s">
        <v>247</v>
      </c>
      <c r="C6" s="315"/>
      <c r="D6" s="315">
        <v>46980.26</v>
      </c>
      <c r="E6" s="315"/>
      <c r="F6" s="315">
        <v>2472.64</v>
      </c>
      <c r="G6" s="315"/>
      <c r="H6" s="315"/>
      <c r="I6" s="316">
        <f>SUM(C6:H6)</f>
        <v>49452.9</v>
      </c>
    </row>
    <row r="7" spans="1:9" s="4" customFormat="1" ht="15.75">
      <c r="A7" s="30"/>
      <c r="B7" s="71" t="s">
        <v>504</v>
      </c>
      <c r="C7" s="315"/>
      <c r="D7" s="315"/>
      <c r="E7" s="315"/>
      <c r="F7" s="315"/>
      <c r="G7" s="315"/>
      <c r="H7" s="315"/>
      <c r="I7" s="316"/>
    </row>
    <row r="8" spans="1:9" s="4" customFormat="1" ht="15.75">
      <c r="A8" s="30">
        <v>2</v>
      </c>
      <c r="B8" s="115" t="s">
        <v>24</v>
      </c>
      <c r="C8" s="315"/>
      <c r="D8" s="315">
        <v>46980.26</v>
      </c>
      <c r="E8" s="315"/>
      <c r="F8" s="315">
        <v>2472.64</v>
      </c>
      <c r="G8" s="315"/>
      <c r="H8" s="315"/>
      <c r="I8" s="316">
        <f aca="true" t="shared" si="0" ref="I8:I21">SUM(C8:H8)</f>
        <v>49452.9</v>
      </c>
    </row>
    <row r="9" spans="1:9" ht="15.75">
      <c r="A9" s="30">
        <v>3</v>
      </c>
      <c r="B9" s="70" t="s">
        <v>489</v>
      </c>
      <c r="C9" s="315"/>
      <c r="D9" s="315"/>
      <c r="E9" s="315"/>
      <c r="F9" s="315"/>
      <c r="G9" s="315"/>
      <c r="H9" s="315"/>
      <c r="I9" s="316">
        <f t="shared" si="0"/>
        <v>0</v>
      </c>
    </row>
    <row r="10" spans="1:9" ht="31.5">
      <c r="A10" s="30">
        <v>4</v>
      </c>
      <c r="B10" s="70" t="s">
        <v>180</v>
      </c>
      <c r="C10" s="317">
        <f aca="true" t="shared" si="1" ref="C10:H10">SUM(C11:C15)</f>
        <v>4435</v>
      </c>
      <c r="D10" s="317">
        <f t="shared" si="1"/>
        <v>1105688.28</v>
      </c>
      <c r="E10" s="317">
        <f t="shared" si="1"/>
        <v>0</v>
      </c>
      <c r="F10" s="317">
        <f t="shared" si="1"/>
        <v>239353.6</v>
      </c>
      <c r="G10" s="317">
        <f t="shared" si="1"/>
        <v>0</v>
      </c>
      <c r="H10" s="317">
        <f t="shared" si="1"/>
        <v>0</v>
      </c>
      <c r="I10" s="316">
        <f t="shared" si="0"/>
        <v>1349476.8800000001</v>
      </c>
    </row>
    <row r="11" spans="1:9" ht="15.75">
      <c r="A11" s="30">
        <v>5</v>
      </c>
      <c r="B11" s="115" t="s">
        <v>224</v>
      </c>
      <c r="C11" s="315"/>
      <c r="D11" s="315"/>
      <c r="E11" s="315"/>
      <c r="F11" s="315"/>
      <c r="G11" s="315"/>
      <c r="H11" s="315"/>
      <c r="I11" s="316">
        <f t="shared" si="0"/>
        <v>0</v>
      </c>
    </row>
    <row r="12" spans="1:9" ht="15.75">
      <c r="A12" s="30">
        <v>6</v>
      </c>
      <c r="B12" s="115" t="s">
        <v>225</v>
      </c>
      <c r="C12" s="315"/>
      <c r="D12" s="315"/>
      <c r="E12" s="315"/>
      <c r="F12" s="315"/>
      <c r="G12" s="315"/>
      <c r="H12" s="315"/>
      <c r="I12" s="316">
        <f t="shared" si="0"/>
        <v>0</v>
      </c>
    </row>
    <row r="13" spans="1:9" ht="15.75">
      <c r="A13" s="30">
        <v>7</v>
      </c>
      <c r="B13" s="130" t="s">
        <v>226</v>
      </c>
      <c r="C13" s="315"/>
      <c r="D13" s="315"/>
      <c r="E13" s="315"/>
      <c r="F13" s="315">
        <v>2408.4</v>
      </c>
      <c r="G13" s="315"/>
      <c r="H13" s="315"/>
      <c r="I13" s="316">
        <f t="shared" si="0"/>
        <v>2408.4</v>
      </c>
    </row>
    <row r="14" spans="1:10" ht="31.5">
      <c r="A14" s="30">
        <v>8</v>
      </c>
      <c r="B14" s="115" t="s">
        <v>227</v>
      </c>
      <c r="C14" s="315">
        <v>4435</v>
      </c>
      <c r="D14" s="315">
        <v>1105688.28</v>
      </c>
      <c r="E14" s="315"/>
      <c r="F14" s="315">
        <v>236945.2</v>
      </c>
      <c r="G14" s="315"/>
      <c r="H14" s="315"/>
      <c r="I14" s="316">
        <f t="shared" si="0"/>
        <v>1347068.48</v>
      </c>
      <c r="J14" s="126"/>
    </row>
    <row r="15" spans="1:9" ht="31.5">
      <c r="A15" s="41">
        <v>9</v>
      </c>
      <c r="B15" s="115" t="s">
        <v>228</v>
      </c>
      <c r="C15" s="315"/>
      <c r="D15" s="315"/>
      <c r="E15" s="315"/>
      <c r="F15" s="315"/>
      <c r="G15" s="315"/>
      <c r="H15" s="315"/>
      <c r="I15" s="316">
        <f t="shared" si="0"/>
        <v>0</v>
      </c>
    </row>
    <row r="16" spans="1:9" ht="15.75">
      <c r="A16" s="30">
        <v>10</v>
      </c>
      <c r="B16" s="65" t="s">
        <v>99</v>
      </c>
      <c r="C16" s="315"/>
      <c r="D16" s="315"/>
      <c r="E16" s="315"/>
      <c r="F16" s="315"/>
      <c r="G16" s="315"/>
      <c r="H16" s="315"/>
      <c r="I16" s="316">
        <f t="shared" si="0"/>
        <v>0</v>
      </c>
    </row>
    <row r="17" spans="1:9" ht="15.75">
      <c r="A17" s="30">
        <v>11</v>
      </c>
      <c r="B17" s="70" t="s">
        <v>100</v>
      </c>
      <c r="C17" s="315">
        <v>40920</v>
      </c>
      <c r="D17" s="315"/>
      <c r="E17" s="315"/>
      <c r="F17" s="315">
        <v>27330</v>
      </c>
      <c r="G17" s="315"/>
      <c r="H17" s="315"/>
      <c r="I17" s="316">
        <f t="shared" si="0"/>
        <v>68250</v>
      </c>
    </row>
    <row r="18" spans="1:9" ht="15.75">
      <c r="A18" s="30">
        <v>12</v>
      </c>
      <c r="B18" s="70" t="s">
        <v>501</v>
      </c>
      <c r="C18" s="315"/>
      <c r="D18" s="315"/>
      <c r="E18" s="315"/>
      <c r="F18" s="315">
        <v>1845</v>
      </c>
      <c r="G18" s="315"/>
      <c r="H18" s="315"/>
      <c r="I18" s="316">
        <f t="shared" si="0"/>
        <v>1845</v>
      </c>
    </row>
    <row r="19" spans="1:9" ht="15.75">
      <c r="A19" s="30">
        <v>13</v>
      </c>
      <c r="B19" s="70" t="s">
        <v>101</v>
      </c>
      <c r="C19" s="315"/>
      <c r="D19" s="315"/>
      <c r="E19" s="315"/>
      <c r="F19" s="315"/>
      <c r="G19" s="315"/>
      <c r="H19" s="315"/>
      <c r="I19" s="316">
        <f t="shared" si="0"/>
        <v>0</v>
      </c>
    </row>
    <row r="20" spans="1:9" ht="15.75">
      <c r="A20" s="30">
        <v>14</v>
      </c>
      <c r="B20" s="70" t="s">
        <v>510</v>
      </c>
      <c r="C20" s="315"/>
      <c r="D20" s="315"/>
      <c r="E20" s="315"/>
      <c r="F20" s="315"/>
      <c r="G20" s="315"/>
      <c r="H20" s="315"/>
      <c r="I20" s="316">
        <f t="shared" si="0"/>
        <v>0</v>
      </c>
    </row>
    <row r="21" spans="1:9" ht="48" thickBot="1">
      <c r="A21" s="31">
        <v>15</v>
      </c>
      <c r="B21" s="84" t="s">
        <v>25</v>
      </c>
      <c r="C21" s="318">
        <f aca="true" t="shared" si="2" ref="C21:H21">+C6+C9+C10+C16+C17+C18+C19+C20</f>
        <v>45355</v>
      </c>
      <c r="D21" s="318">
        <f t="shared" si="2"/>
        <v>1152668.54</v>
      </c>
      <c r="E21" s="318">
        <f t="shared" si="2"/>
        <v>0</v>
      </c>
      <c r="F21" s="318">
        <f t="shared" si="2"/>
        <v>271001.24</v>
      </c>
      <c r="G21" s="318">
        <f t="shared" si="2"/>
        <v>0</v>
      </c>
      <c r="H21" s="318">
        <f t="shared" si="2"/>
        <v>0</v>
      </c>
      <c r="I21" s="319">
        <f t="shared" si="0"/>
        <v>1469024.78</v>
      </c>
    </row>
    <row r="22" spans="3:8" ht="15.75">
      <c r="C22" s="304"/>
      <c r="D22" s="304"/>
      <c r="E22" s="304"/>
      <c r="F22" s="304"/>
      <c r="G22" s="304"/>
      <c r="H22" s="304"/>
    </row>
    <row r="23" spans="3:8" ht="15.75">
      <c r="C23" s="305"/>
      <c r="D23" s="304"/>
      <c r="E23" s="304"/>
      <c r="F23" s="304"/>
      <c r="G23" s="304"/>
      <c r="H23" s="304"/>
    </row>
    <row r="24" spans="3:8" ht="15.75">
      <c r="C24" s="304"/>
      <c r="D24" s="304"/>
      <c r="E24" s="304"/>
      <c r="F24" s="304"/>
      <c r="G24" s="304"/>
      <c r="H24" s="304"/>
    </row>
    <row r="25" spans="3:8" ht="15.75">
      <c r="C25" s="304"/>
      <c r="D25" s="304"/>
      <c r="E25" s="304"/>
      <c r="F25" s="304"/>
      <c r="G25" s="304"/>
      <c r="H25" s="304"/>
    </row>
    <row r="26" spans="3:8" ht="15.75">
      <c r="C26" s="304"/>
      <c r="D26" s="304"/>
      <c r="E26" s="304"/>
      <c r="F26" s="304"/>
      <c r="G26" s="304"/>
      <c r="H26" s="304"/>
    </row>
    <row r="27" spans="3:8" ht="15.75">
      <c r="C27" s="304"/>
      <c r="D27" s="304"/>
      <c r="E27" s="304"/>
      <c r="F27" s="304"/>
      <c r="G27" s="304"/>
      <c r="H27" s="304"/>
    </row>
    <row r="28" spans="3:8" ht="15.75">
      <c r="C28" s="304"/>
      <c r="D28" s="304"/>
      <c r="E28" s="304"/>
      <c r="F28" s="304"/>
      <c r="G28" s="304"/>
      <c r="H28" s="304"/>
    </row>
    <row r="29" spans="3:8" ht="15.75">
      <c r="C29" s="304"/>
      <c r="D29" s="304"/>
      <c r="E29" s="304"/>
      <c r="F29" s="304"/>
      <c r="G29" s="304"/>
      <c r="H29" s="304"/>
    </row>
    <row r="30" spans="3:8" ht="15.75">
      <c r="C30" s="304"/>
      <c r="D30" s="304"/>
      <c r="E30" s="304"/>
      <c r="F30" s="304"/>
      <c r="G30" s="304"/>
      <c r="H30" s="304"/>
    </row>
    <row r="31" spans="3:8" ht="15.75">
      <c r="C31" s="304"/>
      <c r="D31" s="304"/>
      <c r="E31" s="304"/>
      <c r="F31" s="304"/>
      <c r="G31" s="304"/>
      <c r="H31" s="304"/>
    </row>
    <row r="32" spans="3:8" ht="15.75">
      <c r="C32" s="304"/>
      <c r="D32" s="304"/>
      <c r="E32" s="304"/>
      <c r="F32" s="304"/>
      <c r="G32" s="304"/>
      <c r="H32" s="304"/>
    </row>
    <row r="33" spans="3:8" ht="15.75">
      <c r="C33" s="304"/>
      <c r="D33" s="304"/>
      <c r="E33" s="304"/>
      <c r="F33" s="304"/>
      <c r="G33" s="304"/>
      <c r="H33" s="304"/>
    </row>
    <row r="34" spans="3:8" ht="15.75">
      <c r="C34" s="304"/>
      <c r="D34" s="304"/>
      <c r="E34" s="304"/>
      <c r="F34" s="304"/>
      <c r="G34" s="304"/>
      <c r="H34" s="304"/>
    </row>
    <row r="35" spans="3:8" ht="15.75">
      <c r="C35" s="304"/>
      <c r="D35" s="304"/>
      <c r="E35" s="304"/>
      <c r="F35" s="304"/>
      <c r="G35" s="304"/>
      <c r="H35" s="304"/>
    </row>
    <row r="36" spans="3:8" ht="15.75">
      <c r="C36" s="304"/>
      <c r="D36" s="304"/>
      <c r="E36" s="304"/>
      <c r="F36" s="304"/>
      <c r="G36" s="304"/>
      <c r="H36" s="304"/>
    </row>
    <row r="37" spans="3:8" ht="15.75">
      <c r="C37" s="304"/>
      <c r="D37" s="304"/>
      <c r="E37" s="304"/>
      <c r="F37" s="304"/>
      <c r="G37" s="304"/>
      <c r="H37" s="304"/>
    </row>
    <row r="38" spans="3:8" ht="15.75">
      <c r="C38" s="304"/>
      <c r="D38" s="304"/>
      <c r="E38" s="304"/>
      <c r="F38" s="304"/>
      <c r="G38" s="304"/>
      <c r="H38" s="304"/>
    </row>
    <row r="39" spans="3:8" ht="15.75">
      <c r="C39" s="304"/>
      <c r="D39" s="304"/>
      <c r="E39" s="304"/>
      <c r="F39" s="304"/>
      <c r="G39" s="304"/>
      <c r="H39" s="304"/>
    </row>
    <row r="40" spans="3:8" ht="15.75">
      <c r="C40" s="304"/>
      <c r="D40" s="304"/>
      <c r="E40" s="304"/>
      <c r="F40" s="304"/>
      <c r="G40" s="304"/>
      <c r="H40" s="304"/>
    </row>
    <row r="41" spans="3:8" ht="15.75">
      <c r="C41" s="304"/>
      <c r="D41" s="304"/>
      <c r="E41" s="304"/>
      <c r="F41" s="304"/>
      <c r="G41" s="304"/>
      <c r="H41" s="304"/>
    </row>
    <row r="42" spans="3:8" ht="15.75">
      <c r="C42" s="304"/>
      <c r="D42" s="304"/>
      <c r="E42" s="304"/>
      <c r="F42" s="304"/>
      <c r="G42" s="304"/>
      <c r="H42" s="304"/>
    </row>
    <row r="43" spans="3:8" ht="15.75">
      <c r="C43" s="304"/>
      <c r="D43" s="304"/>
      <c r="E43" s="304"/>
      <c r="F43" s="304"/>
      <c r="G43" s="304"/>
      <c r="H43" s="304"/>
    </row>
    <row r="44" spans="3:8" ht="15.75">
      <c r="C44" s="304"/>
      <c r="D44" s="304"/>
      <c r="E44" s="304"/>
      <c r="F44" s="304"/>
      <c r="G44" s="304"/>
      <c r="H44" s="304"/>
    </row>
    <row r="45" spans="3:8" ht="15.75">
      <c r="C45" s="304"/>
      <c r="D45" s="304"/>
      <c r="E45" s="304"/>
      <c r="F45" s="304"/>
      <c r="G45" s="304"/>
      <c r="H45" s="304"/>
    </row>
    <row r="46" spans="3:8" ht="15.75">
      <c r="C46" s="304"/>
      <c r="D46" s="304"/>
      <c r="E46" s="304"/>
      <c r="F46" s="304"/>
      <c r="G46" s="304"/>
      <c r="H46" s="304"/>
    </row>
    <row r="47" spans="3:8" ht="15.75">
      <c r="C47" s="304"/>
      <c r="D47" s="304"/>
      <c r="E47" s="304"/>
      <c r="F47" s="304"/>
      <c r="G47" s="304"/>
      <c r="H47" s="304"/>
    </row>
    <row r="48" spans="3:8" ht="15.75">
      <c r="C48" s="304"/>
      <c r="D48" s="304"/>
      <c r="E48" s="304"/>
      <c r="F48" s="304"/>
      <c r="G48" s="304"/>
      <c r="H48" s="304"/>
    </row>
    <row r="49" spans="3:8" ht="15.75">
      <c r="C49" s="304"/>
      <c r="D49" s="304"/>
      <c r="E49" s="304"/>
      <c r="F49" s="304"/>
      <c r="G49" s="304"/>
      <c r="H49" s="304"/>
    </row>
    <row r="50" spans="3:8" ht="15.75">
      <c r="C50" s="304"/>
      <c r="D50" s="304"/>
      <c r="E50" s="304"/>
      <c r="F50" s="304"/>
      <c r="G50" s="304"/>
      <c r="H50" s="304"/>
    </row>
    <row r="51" spans="3:8" ht="15.75">
      <c r="C51" s="304"/>
      <c r="D51" s="304"/>
      <c r="E51" s="304"/>
      <c r="F51" s="304"/>
      <c r="G51" s="304"/>
      <c r="H51" s="304"/>
    </row>
    <row r="52" spans="3:8" ht="15.75">
      <c r="C52" s="304"/>
      <c r="D52" s="304"/>
      <c r="E52" s="304"/>
      <c r="F52" s="304"/>
      <c r="G52" s="304"/>
      <c r="H52" s="304"/>
    </row>
    <row r="53" spans="3:8" ht="15.75">
      <c r="C53" s="304"/>
      <c r="D53" s="304"/>
      <c r="E53" s="304"/>
      <c r="F53" s="304"/>
      <c r="G53" s="304"/>
      <c r="H53" s="304"/>
    </row>
    <row r="54" spans="3:8" ht="15.75">
      <c r="C54" s="304"/>
      <c r="D54" s="304"/>
      <c r="E54" s="304"/>
      <c r="F54" s="304"/>
      <c r="G54" s="304"/>
      <c r="H54" s="304"/>
    </row>
    <row r="55" spans="3:8" ht="15.75">
      <c r="C55" s="304"/>
      <c r="D55" s="304"/>
      <c r="E55" s="304"/>
      <c r="F55" s="304"/>
      <c r="G55" s="304"/>
      <c r="H55" s="304"/>
    </row>
    <row r="56" spans="3:8" ht="15.75">
      <c r="C56" s="304"/>
      <c r="D56" s="304"/>
      <c r="E56" s="304"/>
      <c r="F56" s="304"/>
      <c r="G56" s="304"/>
      <c r="H56" s="304"/>
    </row>
    <row r="57" spans="3:8" ht="15.75">
      <c r="C57" s="304"/>
      <c r="D57" s="304"/>
      <c r="E57" s="304"/>
      <c r="F57" s="304"/>
      <c r="G57" s="304"/>
      <c r="H57" s="304"/>
    </row>
    <row r="58" spans="3:8" ht="15.75">
      <c r="C58" s="304"/>
      <c r="D58" s="304"/>
      <c r="E58" s="304"/>
      <c r="F58" s="304"/>
      <c r="G58" s="304"/>
      <c r="H58" s="304"/>
    </row>
    <row r="59" spans="3:8" ht="15.75">
      <c r="C59" s="304"/>
      <c r="D59" s="304"/>
      <c r="E59" s="304"/>
      <c r="F59" s="304"/>
      <c r="G59" s="304"/>
      <c r="H59" s="304"/>
    </row>
    <row r="60" spans="3:8" ht="15.75">
      <c r="C60" s="304"/>
      <c r="D60" s="304"/>
      <c r="E60" s="304"/>
      <c r="F60" s="304"/>
      <c r="G60" s="304"/>
      <c r="H60" s="304"/>
    </row>
    <row r="61" spans="3:8" ht="15.75">
      <c r="C61" s="304"/>
      <c r="D61" s="304"/>
      <c r="E61" s="304"/>
      <c r="F61" s="304"/>
      <c r="G61" s="304"/>
      <c r="H61" s="304"/>
    </row>
    <row r="62" spans="3:8" ht="15.75">
      <c r="C62" s="304"/>
      <c r="D62" s="304"/>
      <c r="E62" s="304"/>
      <c r="F62" s="304"/>
      <c r="G62" s="304"/>
      <c r="H62" s="304"/>
    </row>
    <row r="63" spans="3:8" ht="15.75">
      <c r="C63" s="304"/>
      <c r="D63" s="304"/>
      <c r="E63" s="304"/>
      <c r="F63" s="304"/>
      <c r="G63" s="304"/>
      <c r="H63" s="304"/>
    </row>
    <row r="64" spans="3:8" ht="15.75">
      <c r="C64" s="304"/>
      <c r="D64" s="304"/>
      <c r="E64" s="304"/>
      <c r="F64" s="304"/>
      <c r="G64" s="304"/>
      <c r="H64" s="304"/>
    </row>
    <row r="65" spans="3:8" ht="15.75">
      <c r="C65" s="304"/>
      <c r="D65" s="304"/>
      <c r="E65" s="304"/>
      <c r="F65" s="304"/>
      <c r="G65" s="304"/>
      <c r="H65" s="304"/>
    </row>
    <row r="66" spans="3:8" ht="15.75">
      <c r="C66" s="304"/>
      <c r="D66" s="304"/>
      <c r="E66" s="304"/>
      <c r="F66" s="304"/>
      <c r="G66" s="304"/>
      <c r="H66" s="304"/>
    </row>
    <row r="67" spans="3:8" ht="15.75">
      <c r="C67" s="304"/>
      <c r="D67" s="304"/>
      <c r="E67" s="304"/>
      <c r="F67" s="304"/>
      <c r="G67" s="304"/>
      <c r="H67" s="304"/>
    </row>
    <row r="68" spans="3:8" ht="15.75">
      <c r="C68" s="304"/>
      <c r="D68" s="304"/>
      <c r="E68" s="304"/>
      <c r="F68" s="304"/>
      <c r="G68" s="304"/>
      <c r="H68" s="304"/>
    </row>
    <row r="69" spans="3:8" ht="15.75">
      <c r="C69" s="304"/>
      <c r="D69" s="304"/>
      <c r="E69" s="304"/>
      <c r="F69" s="304"/>
      <c r="G69" s="304"/>
      <c r="H69" s="304"/>
    </row>
    <row r="70" spans="3:8" ht="15.75">
      <c r="C70" s="304"/>
      <c r="D70" s="304"/>
      <c r="E70" s="304"/>
      <c r="F70" s="304"/>
      <c r="G70" s="304"/>
      <c r="H70" s="304"/>
    </row>
    <row r="71" spans="3:8" ht="15.75">
      <c r="C71" s="304"/>
      <c r="D71" s="304"/>
      <c r="E71" s="304"/>
      <c r="F71" s="304"/>
      <c r="G71" s="304"/>
      <c r="H71" s="304"/>
    </row>
    <row r="72" spans="3:8" ht="15.75">
      <c r="C72" s="304"/>
      <c r="D72" s="304"/>
      <c r="E72" s="304"/>
      <c r="F72" s="304"/>
      <c r="G72" s="304"/>
      <c r="H72" s="304"/>
    </row>
    <row r="73" spans="3:8" ht="15.75">
      <c r="C73" s="304"/>
      <c r="D73" s="304"/>
      <c r="E73" s="304"/>
      <c r="F73" s="304"/>
      <c r="G73" s="304"/>
      <c r="H73" s="304"/>
    </row>
    <row r="74" spans="3:8" ht="15.75">
      <c r="C74" s="304"/>
      <c r="D74" s="304"/>
      <c r="E74" s="304"/>
      <c r="F74" s="304"/>
      <c r="G74" s="304"/>
      <c r="H74" s="304"/>
    </row>
    <row r="75" spans="3:8" ht="15.75">
      <c r="C75" s="304"/>
      <c r="D75" s="304"/>
      <c r="E75" s="304"/>
      <c r="F75" s="304"/>
      <c r="G75" s="304"/>
      <c r="H75" s="304"/>
    </row>
    <row r="76" spans="3:8" ht="15.75">
      <c r="C76" s="304"/>
      <c r="D76" s="304"/>
      <c r="E76" s="304"/>
      <c r="F76" s="304"/>
      <c r="G76" s="304"/>
      <c r="H76" s="304"/>
    </row>
    <row r="77" spans="3:8" ht="15.75">
      <c r="C77" s="304"/>
      <c r="D77" s="304"/>
      <c r="E77" s="304"/>
      <c r="F77" s="304"/>
      <c r="G77" s="304"/>
      <c r="H77" s="304"/>
    </row>
    <row r="78" spans="3:8" ht="15.75">
      <c r="C78" s="304"/>
      <c r="D78" s="304"/>
      <c r="E78" s="304"/>
      <c r="F78" s="304"/>
      <c r="G78" s="304"/>
      <c r="H78" s="304"/>
    </row>
    <row r="79" spans="3:8" ht="15.75">
      <c r="C79" s="304"/>
      <c r="D79" s="304"/>
      <c r="E79" s="304"/>
      <c r="F79" s="304"/>
      <c r="G79" s="304"/>
      <c r="H79" s="304"/>
    </row>
    <row r="80" spans="3:8" ht="15.75">
      <c r="C80" s="304"/>
      <c r="D80" s="304"/>
      <c r="E80" s="304"/>
      <c r="F80" s="304"/>
      <c r="G80" s="304"/>
      <c r="H80" s="304"/>
    </row>
    <row r="81" spans="3:8" ht="15.75">
      <c r="C81" s="304"/>
      <c r="D81" s="304"/>
      <c r="E81" s="304"/>
      <c r="F81" s="304"/>
      <c r="G81" s="304"/>
      <c r="H81" s="304"/>
    </row>
    <row r="82" spans="3:8" ht="15.75">
      <c r="C82" s="304"/>
      <c r="D82" s="304"/>
      <c r="E82" s="304"/>
      <c r="F82" s="304"/>
      <c r="G82" s="304"/>
      <c r="H82" s="304"/>
    </row>
  </sheetData>
  <sheetProtection/>
  <mergeCells count="11">
    <mergeCell ref="E3:E4"/>
    <mergeCell ref="I3:I4"/>
    <mergeCell ref="A1:I1"/>
    <mergeCell ref="A2:I2"/>
    <mergeCell ref="G3:G4"/>
    <mergeCell ref="C3:C4"/>
    <mergeCell ref="H3:H4"/>
    <mergeCell ref="A3:A4"/>
    <mergeCell ref="B3:B4"/>
    <mergeCell ref="D3:D4"/>
    <mergeCell ref="F3:F4"/>
  </mergeCells>
  <printOptions gridLines="1"/>
  <pageMargins left="0.48" right="0.44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V18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17" sqref="Q17"/>
    </sheetView>
  </sheetViews>
  <sheetFormatPr defaultColWidth="9.140625" defaultRowHeight="12.75"/>
  <cols>
    <col min="1" max="1" width="7.28125" style="341" customWidth="1"/>
    <col min="2" max="2" width="39.8515625" style="346" customWidth="1"/>
    <col min="3" max="4" width="12.8515625" style="341" customWidth="1"/>
    <col min="5" max="5" width="12.140625" style="341" customWidth="1"/>
    <col min="6" max="6" width="13.8515625" style="341" bestFit="1" customWidth="1"/>
    <col min="7" max="7" width="11.421875" style="341" customWidth="1"/>
    <col min="8" max="8" width="10.57421875" style="341" customWidth="1"/>
    <col min="9" max="9" width="13.421875" style="341" customWidth="1"/>
    <col min="10" max="10" width="12.421875" style="341" customWidth="1"/>
    <col min="11" max="11" width="14.57421875" style="341" customWidth="1"/>
    <col min="12" max="12" width="13.57421875" style="341" bestFit="1" customWidth="1"/>
    <col min="13" max="13" width="14.28125" style="341" customWidth="1"/>
    <col min="14" max="14" width="14.28125" style="341" bestFit="1" customWidth="1"/>
    <col min="15" max="15" width="14.140625" style="341" customWidth="1"/>
    <col min="16" max="16384" width="9.140625" style="341" customWidth="1"/>
  </cols>
  <sheetData>
    <row r="1" spans="1:14" ht="27.75" customHeight="1">
      <c r="A1" s="672" t="s">
        <v>921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4"/>
    </row>
    <row r="2" spans="1:14" ht="28.5" customHeight="1">
      <c r="A2" s="675" t="s">
        <v>887</v>
      </c>
      <c r="B2" s="676"/>
      <c r="C2" s="676"/>
      <c r="D2" s="676"/>
      <c r="E2" s="676"/>
      <c r="F2" s="676"/>
      <c r="G2" s="676"/>
      <c r="H2" s="676"/>
      <c r="I2" s="677"/>
      <c r="J2" s="677"/>
      <c r="K2" s="676"/>
      <c r="L2" s="676"/>
      <c r="M2" s="676"/>
      <c r="N2" s="678"/>
    </row>
    <row r="3" spans="1:256" ht="51.75" customHeight="1">
      <c r="A3" s="679" t="s">
        <v>118</v>
      </c>
      <c r="B3" s="680"/>
      <c r="C3" s="681" t="s">
        <v>470</v>
      </c>
      <c r="D3" s="681"/>
      <c r="E3" s="681" t="s">
        <v>471</v>
      </c>
      <c r="F3" s="681"/>
      <c r="G3" s="681" t="s">
        <v>472</v>
      </c>
      <c r="H3" s="653"/>
      <c r="I3" s="682" t="s">
        <v>910</v>
      </c>
      <c r="J3" s="682"/>
      <c r="K3" s="683" t="s">
        <v>511</v>
      </c>
      <c r="L3" s="681"/>
      <c r="M3" s="681" t="s">
        <v>466</v>
      </c>
      <c r="N3" s="684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2"/>
      <c r="AR3" s="342"/>
      <c r="AS3" s="342"/>
      <c r="AT3" s="342"/>
      <c r="AU3" s="342"/>
      <c r="AV3" s="342"/>
      <c r="AW3" s="342"/>
      <c r="AX3" s="342"/>
      <c r="AY3" s="342"/>
      <c r="AZ3" s="342"/>
      <c r="BA3" s="342"/>
      <c r="BB3" s="342"/>
      <c r="BC3" s="342"/>
      <c r="BD3" s="342"/>
      <c r="BE3" s="342"/>
      <c r="BF3" s="342"/>
      <c r="BG3" s="342"/>
      <c r="BH3" s="342"/>
      <c r="BI3" s="342"/>
      <c r="BJ3" s="342"/>
      <c r="BK3" s="342"/>
      <c r="BL3" s="342"/>
      <c r="BM3" s="342"/>
      <c r="BN3" s="342"/>
      <c r="BO3" s="342"/>
      <c r="BP3" s="342"/>
      <c r="BQ3" s="342"/>
      <c r="BR3" s="342"/>
      <c r="BS3" s="342"/>
      <c r="BT3" s="342"/>
      <c r="BU3" s="342"/>
      <c r="BV3" s="342"/>
      <c r="BW3" s="342"/>
      <c r="BX3" s="342"/>
      <c r="BY3" s="342"/>
      <c r="BZ3" s="342"/>
      <c r="CA3" s="342"/>
      <c r="CB3" s="342"/>
      <c r="CC3" s="342"/>
      <c r="CD3" s="342"/>
      <c r="CE3" s="342"/>
      <c r="CF3" s="342"/>
      <c r="CG3" s="342"/>
      <c r="CH3" s="342"/>
      <c r="CI3" s="342"/>
      <c r="CJ3" s="342"/>
      <c r="CK3" s="342"/>
      <c r="CL3" s="342"/>
      <c r="CM3" s="342"/>
      <c r="CN3" s="342"/>
      <c r="CO3" s="342"/>
      <c r="CP3" s="342"/>
      <c r="CQ3" s="342"/>
      <c r="CR3" s="342"/>
      <c r="CS3" s="342"/>
      <c r="CT3" s="342"/>
      <c r="CU3" s="342"/>
      <c r="CV3" s="342"/>
      <c r="CW3" s="342"/>
      <c r="CX3" s="342"/>
      <c r="CY3" s="342"/>
      <c r="CZ3" s="342"/>
      <c r="DA3" s="342"/>
      <c r="DB3" s="342"/>
      <c r="DC3" s="342"/>
      <c r="DD3" s="342"/>
      <c r="DE3" s="342"/>
      <c r="DF3" s="342"/>
      <c r="DG3" s="342"/>
      <c r="DH3" s="342"/>
      <c r="DI3" s="342"/>
      <c r="DJ3" s="342"/>
      <c r="DK3" s="342"/>
      <c r="DL3" s="342"/>
      <c r="DM3" s="342"/>
      <c r="DN3" s="342"/>
      <c r="DO3" s="342"/>
      <c r="DP3" s="342"/>
      <c r="DQ3" s="342"/>
      <c r="DR3" s="342"/>
      <c r="DS3" s="342"/>
      <c r="DT3" s="342"/>
      <c r="DU3" s="342"/>
      <c r="DV3" s="342"/>
      <c r="DW3" s="342"/>
      <c r="DX3" s="342"/>
      <c r="DY3" s="342"/>
      <c r="DZ3" s="342"/>
      <c r="EA3" s="342"/>
      <c r="EB3" s="342"/>
      <c r="EC3" s="342"/>
      <c r="ED3" s="342"/>
      <c r="EE3" s="342"/>
      <c r="EF3" s="342"/>
      <c r="EG3" s="342"/>
      <c r="EH3" s="342"/>
      <c r="EI3" s="342"/>
      <c r="EJ3" s="342"/>
      <c r="EK3" s="342"/>
      <c r="EL3" s="342"/>
      <c r="EM3" s="342"/>
      <c r="EN3" s="342"/>
      <c r="EO3" s="342"/>
      <c r="EP3" s="342"/>
      <c r="EQ3" s="342"/>
      <c r="ER3" s="342"/>
      <c r="ES3" s="342"/>
      <c r="ET3" s="342"/>
      <c r="EU3" s="342"/>
      <c r="EV3" s="342"/>
      <c r="EW3" s="342"/>
      <c r="EX3" s="342"/>
      <c r="EY3" s="342"/>
      <c r="EZ3" s="342"/>
      <c r="FA3" s="342"/>
      <c r="FB3" s="342"/>
      <c r="FC3" s="342"/>
      <c r="FD3" s="342"/>
      <c r="FE3" s="342"/>
      <c r="FF3" s="342"/>
      <c r="FG3" s="342"/>
      <c r="FH3" s="342"/>
      <c r="FI3" s="342"/>
      <c r="FJ3" s="342"/>
      <c r="FK3" s="342"/>
      <c r="FL3" s="342"/>
      <c r="FM3" s="342"/>
      <c r="FN3" s="342"/>
      <c r="FO3" s="342"/>
      <c r="FP3" s="342"/>
      <c r="FQ3" s="342"/>
      <c r="FR3" s="342"/>
      <c r="FS3" s="342"/>
      <c r="FT3" s="342"/>
      <c r="FU3" s="342"/>
      <c r="FV3" s="342"/>
      <c r="FW3" s="342"/>
      <c r="FX3" s="342"/>
      <c r="FY3" s="342"/>
      <c r="FZ3" s="342"/>
      <c r="GA3" s="342"/>
      <c r="GB3" s="342"/>
      <c r="GC3" s="342"/>
      <c r="GD3" s="342"/>
      <c r="GE3" s="342"/>
      <c r="GF3" s="342"/>
      <c r="GG3" s="342"/>
      <c r="GH3" s="342"/>
      <c r="GI3" s="342"/>
      <c r="GJ3" s="342"/>
      <c r="GK3" s="342"/>
      <c r="GL3" s="342"/>
      <c r="GM3" s="342"/>
      <c r="GN3" s="342"/>
      <c r="GO3" s="342"/>
      <c r="GP3" s="342"/>
      <c r="GQ3" s="342"/>
      <c r="GR3" s="342"/>
      <c r="GS3" s="342"/>
      <c r="GT3" s="342"/>
      <c r="GU3" s="342"/>
      <c r="GV3" s="342"/>
      <c r="GW3" s="342"/>
      <c r="GX3" s="342"/>
      <c r="GY3" s="342"/>
      <c r="GZ3" s="342"/>
      <c r="HA3" s="342"/>
      <c r="HB3" s="342"/>
      <c r="HC3" s="342"/>
      <c r="HD3" s="342"/>
      <c r="HE3" s="342"/>
      <c r="HF3" s="342"/>
      <c r="HG3" s="342"/>
      <c r="HH3" s="342"/>
      <c r="HI3" s="342"/>
      <c r="HJ3" s="342"/>
      <c r="HK3" s="342"/>
      <c r="HL3" s="342"/>
      <c r="HM3" s="342"/>
      <c r="HN3" s="342"/>
      <c r="HO3" s="342"/>
      <c r="HP3" s="342"/>
      <c r="HQ3" s="342"/>
      <c r="HR3" s="342"/>
      <c r="HS3" s="342"/>
      <c r="HT3" s="342"/>
      <c r="HU3" s="342"/>
      <c r="HV3" s="342"/>
      <c r="HW3" s="342"/>
      <c r="HX3" s="342"/>
      <c r="HY3" s="342"/>
      <c r="HZ3" s="342"/>
      <c r="IA3" s="342"/>
      <c r="IB3" s="342"/>
      <c r="IC3" s="342"/>
      <c r="ID3" s="342"/>
      <c r="IE3" s="342"/>
      <c r="IF3" s="342"/>
      <c r="IG3" s="342"/>
      <c r="IH3" s="342"/>
      <c r="II3" s="342"/>
      <c r="IJ3" s="342"/>
      <c r="IK3" s="342"/>
      <c r="IL3" s="342"/>
      <c r="IM3" s="342"/>
      <c r="IN3" s="342"/>
      <c r="IO3" s="342"/>
      <c r="IP3" s="342"/>
      <c r="IQ3" s="342"/>
      <c r="IR3" s="342"/>
      <c r="IS3" s="342"/>
      <c r="IT3" s="342"/>
      <c r="IU3" s="342"/>
      <c r="IV3" s="342"/>
    </row>
    <row r="4" spans="1:256" ht="17.25" customHeight="1">
      <c r="A4" s="679"/>
      <c r="B4" s="680"/>
      <c r="C4" s="15">
        <v>2012</v>
      </c>
      <c r="D4" s="15">
        <v>2013</v>
      </c>
      <c r="E4" s="15">
        <v>2012</v>
      </c>
      <c r="F4" s="15">
        <v>2013</v>
      </c>
      <c r="G4" s="15">
        <v>2012</v>
      </c>
      <c r="H4" s="15">
        <v>2013</v>
      </c>
      <c r="I4" s="15">
        <v>2012</v>
      </c>
      <c r="J4" s="15">
        <v>2013</v>
      </c>
      <c r="K4" s="15">
        <v>2012</v>
      </c>
      <c r="L4" s="15">
        <v>2013</v>
      </c>
      <c r="M4" s="15">
        <v>2012</v>
      </c>
      <c r="N4" s="14">
        <v>2013</v>
      </c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/>
      <c r="AM4" s="342"/>
      <c r="AN4" s="342"/>
      <c r="AO4" s="342"/>
      <c r="AP4" s="342"/>
      <c r="AQ4" s="342"/>
      <c r="AR4" s="342"/>
      <c r="AS4" s="342"/>
      <c r="AT4" s="342"/>
      <c r="AU4" s="342"/>
      <c r="AV4" s="342"/>
      <c r="AW4" s="342"/>
      <c r="AX4" s="342"/>
      <c r="AY4" s="342"/>
      <c r="AZ4" s="342"/>
      <c r="BA4" s="342"/>
      <c r="BB4" s="342"/>
      <c r="BC4" s="342"/>
      <c r="BD4" s="342"/>
      <c r="BE4" s="342"/>
      <c r="BF4" s="342"/>
      <c r="BG4" s="342"/>
      <c r="BH4" s="342"/>
      <c r="BI4" s="342"/>
      <c r="BJ4" s="342"/>
      <c r="BK4" s="342"/>
      <c r="BL4" s="342"/>
      <c r="BM4" s="342"/>
      <c r="BN4" s="342"/>
      <c r="BO4" s="342"/>
      <c r="BP4" s="342"/>
      <c r="BQ4" s="342"/>
      <c r="BR4" s="342"/>
      <c r="BS4" s="342"/>
      <c r="BT4" s="342"/>
      <c r="BU4" s="342"/>
      <c r="BV4" s="342"/>
      <c r="BW4" s="342"/>
      <c r="BX4" s="342"/>
      <c r="BY4" s="342"/>
      <c r="BZ4" s="342"/>
      <c r="CA4" s="342"/>
      <c r="CB4" s="342"/>
      <c r="CC4" s="342"/>
      <c r="CD4" s="342"/>
      <c r="CE4" s="342"/>
      <c r="CF4" s="342"/>
      <c r="CG4" s="342"/>
      <c r="CH4" s="342"/>
      <c r="CI4" s="342"/>
      <c r="CJ4" s="342"/>
      <c r="CK4" s="342"/>
      <c r="CL4" s="342"/>
      <c r="CM4" s="342"/>
      <c r="CN4" s="342"/>
      <c r="CO4" s="342"/>
      <c r="CP4" s="342"/>
      <c r="CQ4" s="342"/>
      <c r="CR4" s="342"/>
      <c r="CS4" s="342"/>
      <c r="CT4" s="342"/>
      <c r="CU4" s="342"/>
      <c r="CV4" s="342"/>
      <c r="CW4" s="342"/>
      <c r="CX4" s="342"/>
      <c r="CY4" s="342"/>
      <c r="CZ4" s="342"/>
      <c r="DA4" s="342"/>
      <c r="DB4" s="342"/>
      <c r="DC4" s="342"/>
      <c r="DD4" s="342"/>
      <c r="DE4" s="342"/>
      <c r="DF4" s="342"/>
      <c r="DG4" s="342"/>
      <c r="DH4" s="342"/>
      <c r="DI4" s="342"/>
      <c r="DJ4" s="342"/>
      <c r="DK4" s="342"/>
      <c r="DL4" s="342"/>
      <c r="DM4" s="342"/>
      <c r="DN4" s="342"/>
      <c r="DO4" s="342"/>
      <c r="DP4" s="342"/>
      <c r="DQ4" s="342"/>
      <c r="DR4" s="342"/>
      <c r="DS4" s="342"/>
      <c r="DT4" s="342"/>
      <c r="DU4" s="342"/>
      <c r="DV4" s="342"/>
      <c r="DW4" s="342"/>
      <c r="DX4" s="342"/>
      <c r="DY4" s="342"/>
      <c r="DZ4" s="342"/>
      <c r="EA4" s="342"/>
      <c r="EB4" s="342"/>
      <c r="EC4" s="342"/>
      <c r="ED4" s="342"/>
      <c r="EE4" s="342"/>
      <c r="EF4" s="342"/>
      <c r="EG4" s="342"/>
      <c r="EH4" s="342"/>
      <c r="EI4" s="342"/>
      <c r="EJ4" s="342"/>
      <c r="EK4" s="342"/>
      <c r="EL4" s="342"/>
      <c r="EM4" s="342"/>
      <c r="EN4" s="342"/>
      <c r="EO4" s="342"/>
      <c r="EP4" s="342"/>
      <c r="EQ4" s="342"/>
      <c r="ER4" s="342"/>
      <c r="ES4" s="342"/>
      <c r="ET4" s="342"/>
      <c r="EU4" s="342"/>
      <c r="EV4" s="342"/>
      <c r="EW4" s="342"/>
      <c r="EX4" s="342"/>
      <c r="EY4" s="342"/>
      <c r="EZ4" s="342"/>
      <c r="FA4" s="342"/>
      <c r="FB4" s="342"/>
      <c r="FC4" s="342"/>
      <c r="FD4" s="342"/>
      <c r="FE4" s="342"/>
      <c r="FF4" s="342"/>
      <c r="FG4" s="342"/>
      <c r="FH4" s="342"/>
      <c r="FI4" s="342"/>
      <c r="FJ4" s="342"/>
      <c r="FK4" s="342"/>
      <c r="FL4" s="342"/>
      <c r="FM4" s="342"/>
      <c r="FN4" s="342"/>
      <c r="FO4" s="342"/>
      <c r="FP4" s="342"/>
      <c r="FQ4" s="342"/>
      <c r="FR4" s="342"/>
      <c r="FS4" s="342"/>
      <c r="FT4" s="342"/>
      <c r="FU4" s="342"/>
      <c r="FV4" s="342"/>
      <c r="FW4" s="342"/>
      <c r="FX4" s="342"/>
      <c r="FY4" s="342"/>
      <c r="FZ4" s="342"/>
      <c r="GA4" s="342"/>
      <c r="GB4" s="342"/>
      <c r="GC4" s="342"/>
      <c r="GD4" s="342"/>
      <c r="GE4" s="342"/>
      <c r="GF4" s="342"/>
      <c r="GG4" s="342"/>
      <c r="GH4" s="342"/>
      <c r="GI4" s="342"/>
      <c r="GJ4" s="342"/>
      <c r="GK4" s="342"/>
      <c r="GL4" s="342"/>
      <c r="GM4" s="342"/>
      <c r="GN4" s="342"/>
      <c r="GO4" s="342"/>
      <c r="GP4" s="342"/>
      <c r="GQ4" s="342"/>
      <c r="GR4" s="342"/>
      <c r="GS4" s="342"/>
      <c r="GT4" s="342"/>
      <c r="GU4" s="342"/>
      <c r="GV4" s="342"/>
      <c r="GW4" s="342"/>
      <c r="GX4" s="342"/>
      <c r="GY4" s="342"/>
      <c r="GZ4" s="342"/>
      <c r="HA4" s="342"/>
      <c r="HB4" s="342"/>
      <c r="HC4" s="342"/>
      <c r="HD4" s="342"/>
      <c r="HE4" s="342"/>
      <c r="HF4" s="342"/>
      <c r="HG4" s="342"/>
      <c r="HH4" s="342"/>
      <c r="HI4" s="342"/>
      <c r="HJ4" s="342"/>
      <c r="HK4" s="342"/>
      <c r="HL4" s="342"/>
      <c r="HM4" s="342"/>
      <c r="HN4" s="342"/>
      <c r="HO4" s="342"/>
      <c r="HP4" s="342"/>
      <c r="HQ4" s="342"/>
      <c r="HR4" s="342"/>
      <c r="HS4" s="342"/>
      <c r="HT4" s="342"/>
      <c r="HU4" s="342"/>
      <c r="HV4" s="342"/>
      <c r="HW4" s="342"/>
      <c r="HX4" s="342"/>
      <c r="HY4" s="342"/>
      <c r="HZ4" s="342"/>
      <c r="IA4" s="342"/>
      <c r="IB4" s="342"/>
      <c r="IC4" s="342"/>
      <c r="ID4" s="342"/>
      <c r="IE4" s="342"/>
      <c r="IF4" s="342"/>
      <c r="IG4" s="342"/>
      <c r="IH4" s="342"/>
      <c r="II4" s="342"/>
      <c r="IJ4" s="342"/>
      <c r="IK4" s="342"/>
      <c r="IL4" s="342"/>
      <c r="IM4" s="342"/>
      <c r="IN4" s="342"/>
      <c r="IO4" s="342"/>
      <c r="IP4" s="342"/>
      <c r="IQ4" s="342"/>
      <c r="IR4" s="342"/>
      <c r="IS4" s="342"/>
      <c r="IT4" s="342"/>
      <c r="IU4" s="342"/>
      <c r="IV4" s="342"/>
    </row>
    <row r="5" spans="1:256" ht="31.5">
      <c r="A5" s="41"/>
      <c r="B5" s="343"/>
      <c r="C5" s="35" t="s">
        <v>490</v>
      </c>
      <c r="D5" s="35" t="s">
        <v>491</v>
      </c>
      <c r="E5" s="35" t="s">
        <v>492</v>
      </c>
      <c r="F5" s="35" t="s">
        <v>498</v>
      </c>
      <c r="G5" s="35" t="s">
        <v>493</v>
      </c>
      <c r="H5" s="374" t="s">
        <v>494</v>
      </c>
      <c r="I5" s="35" t="s">
        <v>495</v>
      </c>
      <c r="J5" s="35" t="s">
        <v>496</v>
      </c>
      <c r="K5" s="35" t="s">
        <v>497</v>
      </c>
      <c r="L5" s="35" t="s">
        <v>876</v>
      </c>
      <c r="M5" s="458" t="s">
        <v>922</v>
      </c>
      <c r="N5" s="459" t="s">
        <v>923</v>
      </c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344"/>
      <c r="AQ5" s="344"/>
      <c r="AR5" s="344"/>
      <c r="AS5" s="344"/>
      <c r="AT5" s="344"/>
      <c r="AU5" s="344"/>
      <c r="AV5" s="344"/>
      <c r="AW5" s="344"/>
      <c r="AX5" s="344"/>
      <c r="AY5" s="344"/>
      <c r="AZ5" s="344"/>
      <c r="BA5" s="344"/>
      <c r="BB5" s="344"/>
      <c r="BC5" s="344"/>
      <c r="BD5" s="344"/>
      <c r="BE5" s="344"/>
      <c r="BF5" s="344"/>
      <c r="BG5" s="344"/>
      <c r="BH5" s="344"/>
      <c r="BI5" s="344"/>
      <c r="BJ5" s="344"/>
      <c r="BK5" s="344"/>
      <c r="BL5" s="344"/>
      <c r="BM5" s="344"/>
      <c r="BN5" s="344"/>
      <c r="BO5" s="344"/>
      <c r="BP5" s="344"/>
      <c r="BQ5" s="344"/>
      <c r="BR5" s="344"/>
      <c r="BS5" s="344"/>
      <c r="BT5" s="344"/>
      <c r="BU5" s="344"/>
      <c r="BV5" s="344"/>
      <c r="BW5" s="344"/>
      <c r="BX5" s="344"/>
      <c r="BY5" s="344"/>
      <c r="BZ5" s="344"/>
      <c r="CA5" s="344"/>
      <c r="CB5" s="344"/>
      <c r="CC5" s="344"/>
      <c r="CD5" s="344"/>
      <c r="CE5" s="344"/>
      <c r="CF5" s="344"/>
      <c r="CG5" s="344"/>
      <c r="CH5" s="344"/>
      <c r="CI5" s="344"/>
      <c r="CJ5" s="344"/>
      <c r="CK5" s="344"/>
      <c r="CL5" s="344"/>
      <c r="CM5" s="344"/>
      <c r="CN5" s="344"/>
      <c r="CO5" s="344"/>
      <c r="CP5" s="344"/>
      <c r="CQ5" s="344"/>
      <c r="CR5" s="344"/>
      <c r="CS5" s="344"/>
      <c r="CT5" s="344"/>
      <c r="CU5" s="344"/>
      <c r="CV5" s="344"/>
      <c r="CW5" s="344"/>
      <c r="CX5" s="344"/>
      <c r="CY5" s="344"/>
      <c r="CZ5" s="344"/>
      <c r="DA5" s="344"/>
      <c r="DB5" s="344"/>
      <c r="DC5" s="344"/>
      <c r="DD5" s="344"/>
      <c r="DE5" s="344"/>
      <c r="DF5" s="344"/>
      <c r="DG5" s="344"/>
      <c r="DH5" s="344"/>
      <c r="DI5" s="344"/>
      <c r="DJ5" s="344"/>
      <c r="DK5" s="344"/>
      <c r="DL5" s="344"/>
      <c r="DM5" s="344"/>
      <c r="DN5" s="344"/>
      <c r="DO5" s="344"/>
      <c r="DP5" s="344"/>
      <c r="DQ5" s="344"/>
      <c r="DR5" s="344"/>
      <c r="DS5" s="344"/>
      <c r="DT5" s="344"/>
      <c r="DU5" s="344"/>
      <c r="DV5" s="344"/>
      <c r="DW5" s="344"/>
      <c r="DX5" s="344"/>
      <c r="DY5" s="344"/>
      <c r="DZ5" s="344"/>
      <c r="EA5" s="344"/>
      <c r="EB5" s="344"/>
      <c r="EC5" s="344"/>
      <c r="ED5" s="344"/>
      <c r="EE5" s="344"/>
      <c r="EF5" s="344"/>
      <c r="EG5" s="344"/>
      <c r="EH5" s="344"/>
      <c r="EI5" s="344"/>
      <c r="EJ5" s="344"/>
      <c r="EK5" s="344"/>
      <c r="EL5" s="344"/>
      <c r="EM5" s="344"/>
      <c r="EN5" s="344"/>
      <c r="EO5" s="344"/>
      <c r="EP5" s="344"/>
      <c r="EQ5" s="344"/>
      <c r="ER5" s="344"/>
      <c r="ES5" s="344"/>
      <c r="ET5" s="344"/>
      <c r="EU5" s="344"/>
      <c r="EV5" s="344"/>
      <c r="EW5" s="344"/>
      <c r="EX5" s="344"/>
      <c r="EY5" s="344"/>
      <c r="EZ5" s="344"/>
      <c r="FA5" s="344"/>
      <c r="FB5" s="344"/>
      <c r="FC5" s="344"/>
      <c r="FD5" s="344"/>
      <c r="FE5" s="344"/>
      <c r="FF5" s="344"/>
      <c r="FG5" s="344"/>
      <c r="FH5" s="344"/>
      <c r="FI5" s="344"/>
      <c r="FJ5" s="344"/>
      <c r="FK5" s="344"/>
      <c r="FL5" s="344"/>
      <c r="FM5" s="344"/>
      <c r="FN5" s="344"/>
      <c r="FO5" s="344"/>
      <c r="FP5" s="344"/>
      <c r="FQ5" s="344"/>
      <c r="FR5" s="344"/>
      <c r="FS5" s="344"/>
      <c r="FT5" s="344"/>
      <c r="FU5" s="344"/>
      <c r="FV5" s="344"/>
      <c r="FW5" s="344"/>
      <c r="FX5" s="344"/>
      <c r="FY5" s="344"/>
      <c r="FZ5" s="344"/>
      <c r="GA5" s="344"/>
      <c r="GB5" s="344"/>
      <c r="GC5" s="344"/>
      <c r="GD5" s="344"/>
      <c r="GE5" s="344"/>
      <c r="GF5" s="344"/>
      <c r="GG5" s="344"/>
      <c r="GH5" s="344"/>
      <c r="GI5" s="344"/>
      <c r="GJ5" s="344"/>
      <c r="GK5" s="344"/>
      <c r="GL5" s="344"/>
      <c r="GM5" s="344"/>
      <c r="GN5" s="344"/>
      <c r="GO5" s="344"/>
      <c r="GP5" s="344"/>
      <c r="GQ5" s="344"/>
      <c r="GR5" s="344"/>
      <c r="GS5" s="344"/>
      <c r="GT5" s="344"/>
      <c r="GU5" s="344"/>
      <c r="GV5" s="344"/>
      <c r="GW5" s="344"/>
      <c r="GX5" s="344"/>
      <c r="GY5" s="344"/>
      <c r="GZ5" s="344"/>
      <c r="HA5" s="344"/>
      <c r="HB5" s="344"/>
      <c r="HC5" s="344"/>
      <c r="HD5" s="344"/>
      <c r="HE5" s="344"/>
      <c r="HF5" s="344"/>
      <c r="HG5" s="344"/>
      <c r="HH5" s="344"/>
      <c r="HI5" s="344"/>
      <c r="HJ5" s="344"/>
      <c r="HK5" s="344"/>
      <c r="HL5" s="344"/>
      <c r="HM5" s="344"/>
      <c r="HN5" s="344"/>
      <c r="HO5" s="344"/>
      <c r="HP5" s="344"/>
      <c r="HQ5" s="344"/>
      <c r="HR5" s="344"/>
      <c r="HS5" s="344"/>
      <c r="HT5" s="344"/>
      <c r="HU5" s="344"/>
      <c r="HV5" s="344"/>
      <c r="HW5" s="344"/>
      <c r="HX5" s="344"/>
      <c r="HY5" s="344"/>
      <c r="HZ5" s="344"/>
      <c r="IA5" s="344"/>
      <c r="IB5" s="344"/>
      <c r="IC5" s="344"/>
      <c r="ID5" s="344"/>
      <c r="IE5" s="344"/>
      <c r="IF5" s="344"/>
      <c r="IG5" s="344"/>
      <c r="IH5" s="344"/>
      <c r="II5" s="344"/>
      <c r="IJ5" s="344"/>
      <c r="IK5" s="344"/>
      <c r="IL5" s="344"/>
      <c r="IM5" s="344"/>
      <c r="IN5" s="344"/>
      <c r="IO5" s="344"/>
      <c r="IP5" s="344"/>
      <c r="IQ5" s="344"/>
      <c r="IR5" s="344"/>
      <c r="IS5" s="344"/>
      <c r="IT5" s="344"/>
      <c r="IU5" s="344"/>
      <c r="IV5" s="344"/>
    </row>
    <row r="6" spans="1:14" ht="31.5">
      <c r="A6" s="41">
        <v>1</v>
      </c>
      <c r="B6" s="66" t="s">
        <v>114</v>
      </c>
      <c r="C6" s="433"/>
      <c r="D6" s="434">
        <f>C17</f>
        <v>0</v>
      </c>
      <c r="E6" s="433">
        <v>3441437.19</v>
      </c>
      <c r="F6" s="434">
        <f>E17</f>
        <v>2825183.5700000003</v>
      </c>
      <c r="G6" s="435">
        <v>137646.34</v>
      </c>
      <c r="H6" s="436">
        <f>G17</f>
        <v>171949.34999999998</v>
      </c>
      <c r="I6" s="433"/>
      <c r="J6" s="434">
        <f>SUM(I17)</f>
        <v>0</v>
      </c>
      <c r="K6" s="433"/>
      <c r="L6" s="434">
        <f>SUM(K17)</f>
        <v>0</v>
      </c>
      <c r="M6" s="434">
        <f aca="true" t="shared" si="0" ref="M6:N8">C6+E6+G6+I6+K6</f>
        <v>3579083.53</v>
      </c>
      <c r="N6" s="437">
        <f t="shared" si="0"/>
        <v>2997132.9200000004</v>
      </c>
    </row>
    <row r="7" spans="1:14" ht="31.5">
      <c r="A7" s="41">
        <v>2</v>
      </c>
      <c r="B7" s="460" t="s">
        <v>911</v>
      </c>
      <c r="C7" s="434">
        <f aca="true" t="shared" si="1" ref="C7:L7">SUM(C8:C15)</f>
        <v>0</v>
      </c>
      <c r="D7" s="434">
        <f t="shared" si="1"/>
        <v>0</v>
      </c>
      <c r="E7" s="434">
        <f t="shared" si="1"/>
        <v>440188.64</v>
      </c>
      <c r="F7" s="434">
        <f t="shared" si="1"/>
        <v>557103.44</v>
      </c>
      <c r="G7" s="436">
        <f t="shared" si="1"/>
        <v>813598</v>
      </c>
      <c r="H7" s="436">
        <f t="shared" si="1"/>
        <v>662409</v>
      </c>
      <c r="I7" s="434">
        <f t="shared" si="1"/>
        <v>0</v>
      </c>
      <c r="J7" s="434">
        <f t="shared" si="1"/>
        <v>0</v>
      </c>
      <c r="K7" s="434">
        <f t="shared" si="1"/>
        <v>0</v>
      </c>
      <c r="L7" s="434">
        <f t="shared" si="1"/>
        <v>0</v>
      </c>
      <c r="M7" s="434">
        <f t="shared" si="0"/>
        <v>1253786.6400000001</v>
      </c>
      <c r="N7" s="437">
        <f t="shared" si="0"/>
        <v>1219512.44</v>
      </c>
    </row>
    <row r="8" spans="1:14" ht="22.5" customHeight="1">
      <c r="A8" s="41">
        <v>3</v>
      </c>
      <c r="B8" s="45" t="s">
        <v>366</v>
      </c>
      <c r="C8" s="438"/>
      <c r="D8" s="438"/>
      <c r="E8" s="438"/>
      <c r="F8" s="438"/>
      <c r="G8" s="439"/>
      <c r="H8" s="439"/>
      <c r="I8" s="438"/>
      <c r="J8" s="438"/>
      <c r="K8" s="438"/>
      <c r="L8" s="438"/>
      <c r="M8" s="434">
        <f t="shared" si="0"/>
        <v>0</v>
      </c>
      <c r="N8" s="437">
        <f t="shared" si="0"/>
        <v>0</v>
      </c>
    </row>
    <row r="9" spans="1:14" ht="21.75" customHeight="1">
      <c r="A9" s="41">
        <v>4</v>
      </c>
      <c r="B9" s="45" t="s">
        <v>455</v>
      </c>
      <c r="C9" s="440" t="s">
        <v>454</v>
      </c>
      <c r="D9" s="440" t="s">
        <v>454</v>
      </c>
      <c r="E9" s="438">
        <v>440188.64</v>
      </c>
      <c r="F9" s="438">
        <v>556884.44</v>
      </c>
      <c r="G9" s="440" t="s">
        <v>454</v>
      </c>
      <c r="H9" s="440" t="s">
        <v>454</v>
      </c>
      <c r="I9" s="461" t="s">
        <v>454</v>
      </c>
      <c r="J9" s="461" t="s">
        <v>454</v>
      </c>
      <c r="K9" s="440" t="s">
        <v>454</v>
      </c>
      <c r="L9" s="440" t="s">
        <v>454</v>
      </c>
      <c r="M9" s="434">
        <f>E9</f>
        <v>440188.64</v>
      </c>
      <c r="N9" s="437">
        <f>F9</f>
        <v>556884.44</v>
      </c>
    </row>
    <row r="10" spans="1:256" ht="31.5">
      <c r="A10" s="41">
        <v>5</v>
      </c>
      <c r="B10" s="45" t="s">
        <v>370</v>
      </c>
      <c r="C10" s="440" t="s">
        <v>454</v>
      </c>
      <c r="D10" s="440" t="s">
        <v>454</v>
      </c>
      <c r="E10" s="438"/>
      <c r="F10" s="438">
        <v>219</v>
      </c>
      <c r="G10" s="440" t="s">
        <v>454</v>
      </c>
      <c r="H10" s="440" t="s">
        <v>454</v>
      </c>
      <c r="I10" s="461" t="s">
        <v>454</v>
      </c>
      <c r="J10" s="461" t="s">
        <v>454</v>
      </c>
      <c r="K10" s="440" t="s">
        <v>454</v>
      </c>
      <c r="L10" s="440" t="s">
        <v>454</v>
      </c>
      <c r="M10" s="434">
        <f>E10</f>
        <v>0</v>
      </c>
      <c r="N10" s="437">
        <f>F10</f>
        <v>219</v>
      </c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  <c r="AS10" s="344"/>
      <c r="AT10" s="344"/>
      <c r="AU10" s="344"/>
      <c r="AV10" s="344"/>
      <c r="AW10" s="344"/>
      <c r="AX10" s="344"/>
      <c r="AY10" s="344"/>
      <c r="AZ10" s="344"/>
      <c r="BA10" s="344"/>
      <c r="BB10" s="344"/>
      <c r="BC10" s="344"/>
      <c r="BD10" s="344"/>
      <c r="BE10" s="344"/>
      <c r="BF10" s="344"/>
      <c r="BG10" s="344"/>
      <c r="BH10" s="344"/>
      <c r="BI10" s="344"/>
      <c r="BJ10" s="344"/>
      <c r="BK10" s="344"/>
      <c r="BL10" s="344"/>
      <c r="BM10" s="344"/>
      <c r="BN10" s="344"/>
      <c r="BO10" s="344"/>
      <c r="BP10" s="344"/>
      <c r="BQ10" s="344"/>
      <c r="BR10" s="344"/>
      <c r="BS10" s="344"/>
      <c r="BT10" s="344"/>
      <c r="BU10" s="344"/>
      <c r="BV10" s="344"/>
      <c r="BW10" s="344"/>
      <c r="BX10" s="344"/>
      <c r="BY10" s="344"/>
      <c r="BZ10" s="344"/>
      <c r="CA10" s="344"/>
      <c r="CB10" s="344"/>
      <c r="CC10" s="344"/>
      <c r="CD10" s="344"/>
      <c r="CE10" s="344"/>
      <c r="CF10" s="344"/>
      <c r="CG10" s="344"/>
      <c r="CH10" s="344"/>
      <c r="CI10" s="344"/>
      <c r="CJ10" s="344"/>
      <c r="CK10" s="344"/>
      <c r="CL10" s="344"/>
      <c r="CM10" s="344"/>
      <c r="CN10" s="344"/>
      <c r="CO10" s="344"/>
      <c r="CP10" s="344"/>
      <c r="CQ10" s="344"/>
      <c r="CR10" s="344"/>
      <c r="CS10" s="344"/>
      <c r="CT10" s="344"/>
      <c r="CU10" s="344"/>
      <c r="CV10" s="344"/>
      <c r="CW10" s="344"/>
      <c r="CX10" s="344"/>
      <c r="CY10" s="344"/>
      <c r="CZ10" s="344"/>
      <c r="DA10" s="344"/>
      <c r="DB10" s="344"/>
      <c r="DC10" s="344"/>
      <c r="DD10" s="344"/>
      <c r="DE10" s="344"/>
      <c r="DF10" s="344"/>
      <c r="DG10" s="344"/>
      <c r="DH10" s="344"/>
      <c r="DI10" s="344"/>
      <c r="DJ10" s="344"/>
      <c r="DK10" s="344"/>
      <c r="DL10" s="344"/>
      <c r="DM10" s="344"/>
      <c r="DN10" s="344"/>
      <c r="DO10" s="344"/>
      <c r="DP10" s="344"/>
      <c r="DQ10" s="344"/>
      <c r="DR10" s="344"/>
      <c r="DS10" s="344"/>
      <c r="DT10" s="344"/>
      <c r="DU10" s="344"/>
      <c r="DV10" s="344"/>
      <c r="DW10" s="344"/>
      <c r="DX10" s="344"/>
      <c r="DY10" s="344"/>
      <c r="DZ10" s="344"/>
      <c r="EA10" s="344"/>
      <c r="EB10" s="344"/>
      <c r="EC10" s="344"/>
      <c r="ED10" s="344"/>
      <c r="EE10" s="344"/>
      <c r="EF10" s="344"/>
      <c r="EG10" s="344"/>
      <c r="EH10" s="344"/>
      <c r="EI10" s="344"/>
      <c r="EJ10" s="344"/>
      <c r="EK10" s="344"/>
      <c r="EL10" s="344"/>
      <c r="EM10" s="344"/>
      <c r="EN10" s="344"/>
      <c r="EO10" s="344"/>
      <c r="EP10" s="344"/>
      <c r="EQ10" s="344"/>
      <c r="ER10" s="344"/>
      <c r="ES10" s="344"/>
      <c r="ET10" s="344"/>
      <c r="EU10" s="344"/>
      <c r="EV10" s="344"/>
      <c r="EW10" s="344"/>
      <c r="EX10" s="344"/>
      <c r="EY10" s="344"/>
      <c r="EZ10" s="344"/>
      <c r="FA10" s="344"/>
      <c r="FB10" s="344"/>
      <c r="FC10" s="344"/>
      <c r="FD10" s="344"/>
      <c r="FE10" s="344"/>
      <c r="FF10" s="344"/>
      <c r="FG10" s="344"/>
      <c r="FH10" s="344"/>
      <c r="FI10" s="344"/>
      <c r="FJ10" s="344"/>
      <c r="FK10" s="344"/>
      <c r="FL10" s="344"/>
      <c r="FM10" s="344"/>
      <c r="FN10" s="344"/>
      <c r="FO10" s="344"/>
      <c r="FP10" s="344"/>
      <c r="FQ10" s="344"/>
      <c r="FR10" s="344"/>
      <c r="FS10" s="344"/>
      <c r="FT10" s="344"/>
      <c r="FU10" s="344"/>
      <c r="FV10" s="344"/>
      <c r="FW10" s="344"/>
      <c r="FX10" s="344"/>
      <c r="FY10" s="344"/>
      <c r="FZ10" s="344"/>
      <c r="GA10" s="344"/>
      <c r="GB10" s="344"/>
      <c r="GC10" s="344"/>
      <c r="GD10" s="344"/>
      <c r="GE10" s="344"/>
      <c r="GF10" s="344"/>
      <c r="GG10" s="344"/>
      <c r="GH10" s="344"/>
      <c r="GI10" s="344"/>
      <c r="GJ10" s="344"/>
      <c r="GK10" s="344"/>
      <c r="GL10" s="344"/>
      <c r="GM10" s="344"/>
      <c r="GN10" s="344"/>
      <c r="GO10" s="344"/>
      <c r="GP10" s="344"/>
      <c r="GQ10" s="344"/>
      <c r="GR10" s="344"/>
      <c r="GS10" s="344"/>
      <c r="GT10" s="344"/>
      <c r="GU10" s="344"/>
      <c r="GV10" s="344"/>
      <c r="GW10" s="344"/>
      <c r="GX10" s="344"/>
      <c r="GY10" s="344"/>
      <c r="GZ10" s="344"/>
      <c r="HA10" s="344"/>
      <c r="HB10" s="344"/>
      <c r="HC10" s="344"/>
      <c r="HD10" s="344"/>
      <c r="HE10" s="344"/>
      <c r="HF10" s="344"/>
      <c r="HG10" s="344"/>
      <c r="HH10" s="344"/>
      <c r="HI10" s="344"/>
      <c r="HJ10" s="344"/>
      <c r="HK10" s="344"/>
      <c r="HL10" s="344"/>
      <c r="HM10" s="344"/>
      <c r="HN10" s="344"/>
      <c r="HO10" s="344"/>
      <c r="HP10" s="344"/>
      <c r="HQ10" s="344"/>
      <c r="HR10" s="344"/>
      <c r="HS10" s="344"/>
      <c r="HT10" s="344"/>
      <c r="HU10" s="344"/>
      <c r="HV10" s="344"/>
      <c r="HW10" s="344"/>
      <c r="HX10" s="344"/>
      <c r="HY10" s="344"/>
      <c r="HZ10" s="344"/>
      <c r="IA10" s="344"/>
      <c r="IB10" s="344"/>
      <c r="IC10" s="344"/>
      <c r="ID10" s="344"/>
      <c r="IE10" s="344"/>
      <c r="IF10" s="344"/>
      <c r="IG10" s="344"/>
      <c r="IH10" s="344"/>
      <c r="II10" s="344"/>
      <c r="IJ10" s="344"/>
      <c r="IK10" s="344"/>
      <c r="IL10" s="344"/>
      <c r="IM10" s="344"/>
      <c r="IN10" s="344"/>
      <c r="IO10" s="344"/>
      <c r="IP10" s="344"/>
      <c r="IQ10" s="344"/>
      <c r="IR10" s="344"/>
      <c r="IS10" s="344"/>
      <c r="IT10" s="344"/>
      <c r="IU10" s="344"/>
      <c r="IV10" s="344"/>
    </row>
    <row r="11" spans="1:14" ht="31.5">
      <c r="A11" s="41">
        <v>6</v>
      </c>
      <c r="B11" s="45" t="s">
        <v>456</v>
      </c>
      <c r="C11" s="440" t="s">
        <v>454</v>
      </c>
      <c r="D11" s="440" t="s">
        <v>454</v>
      </c>
      <c r="E11" s="438"/>
      <c r="F11" s="438"/>
      <c r="G11" s="439"/>
      <c r="H11" s="439"/>
      <c r="I11" s="441"/>
      <c r="J11" s="441"/>
      <c r="K11" s="433"/>
      <c r="L11" s="433"/>
      <c r="M11" s="434">
        <f>E11+G11+I11+K11</f>
        <v>0</v>
      </c>
      <c r="N11" s="437">
        <f>F11+H11+J11+L11</f>
        <v>0</v>
      </c>
    </row>
    <row r="12" spans="1:14" ht="17.25" customHeight="1">
      <c r="A12" s="41">
        <v>7</v>
      </c>
      <c r="B12" s="45" t="s">
        <v>457</v>
      </c>
      <c r="C12" s="438"/>
      <c r="D12" s="438"/>
      <c r="E12" s="438"/>
      <c r="F12" s="438"/>
      <c r="G12" s="439"/>
      <c r="H12" s="439"/>
      <c r="I12" s="441"/>
      <c r="J12" s="441"/>
      <c r="K12" s="438"/>
      <c r="L12" s="438"/>
      <c r="M12" s="434">
        <f>C12+E12+G12+I12+K12</f>
        <v>0</v>
      </c>
      <c r="N12" s="437">
        <f>D12+F12+H12+J12+L12</f>
        <v>0</v>
      </c>
    </row>
    <row r="13" spans="1:14" ht="15.75">
      <c r="A13" s="41">
        <v>8</v>
      </c>
      <c r="B13" s="130" t="s">
        <v>367</v>
      </c>
      <c r="C13" s="440" t="s">
        <v>454</v>
      </c>
      <c r="D13" s="440" t="s">
        <v>454</v>
      </c>
      <c r="E13" s="440" t="s">
        <v>454</v>
      </c>
      <c r="F13" s="440" t="s">
        <v>454</v>
      </c>
      <c r="G13" s="439">
        <v>795709</v>
      </c>
      <c r="H13" s="439">
        <v>647686</v>
      </c>
      <c r="I13" s="441"/>
      <c r="J13" s="441"/>
      <c r="K13" s="442" t="s">
        <v>454</v>
      </c>
      <c r="L13" s="442" t="s">
        <v>454</v>
      </c>
      <c r="M13" s="434">
        <f>G13</f>
        <v>795709</v>
      </c>
      <c r="N13" s="437">
        <f>H13</f>
        <v>647686</v>
      </c>
    </row>
    <row r="14" spans="1:14" ht="19.5" customHeight="1">
      <c r="A14" s="41">
        <v>9</v>
      </c>
      <c r="B14" s="45" t="s">
        <v>382</v>
      </c>
      <c r="C14" s="440" t="s">
        <v>454</v>
      </c>
      <c r="D14" s="440" t="s">
        <v>454</v>
      </c>
      <c r="E14" s="440" t="s">
        <v>454</v>
      </c>
      <c r="F14" s="440" t="s">
        <v>454</v>
      </c>
      <c r="G14" s="439">
        <v>17889</v>
      </c>
      <c r="H14" s="439">
        <v>14723</v>
      </c>
      <c r="I14" s="462" t="s">
        <v>454</v>
      </c>
      <c r="J14" s="462" t="s">
        <v>454</v>
      </c>
      <c r="K14" s="442" t="s">
        <v>454</v>
      </c>
      <c r="L14" s="442" t="s">
        <v>454</v>
      </c>
      <c r="M14" s="434">
        <f>G14</f>
        <v>17889</v>
      </c>
      <c r="N14" s="437">
        <f>H14</f>
        <v>14723</v>
      </c>
    </row>
    <row r="15" spans="1:14" ht="15.75">
      <c r="A15" s="41">
        <v>10</v>
      </c>
      <c r="B15" s="45" t="s">
        <v>368</v>
      </c>
      <c r="C15" s="438"/>
      <c r="D15" s="438"/>
      <c r="E15" s="438"/>
      <c r="F15" s="438"/>
      <c r="G15" s="439"/>
      <c r="H15" s="439"/>
      <c r="I15" s="441"/>
      <c r="J15" s="441"/>
      <c r="K15" s="438"/>
      <c r="L15" s="438"/>
      <c r="M15" s="434">
        <f aca="true" t="shared" si="2" ref="M15:N18">C15+E15+G15+I15+K15</f>
        <v>0</v>
      </c>
      <c r="N15" s="437">
        <f t="shared" si="2"/>
        <v>0</v>
      </c>
    </row>
    <row r="16" spans="1:14" ht="31.5">
      <c r="A16" s="41">
        <v>11</v>
      </c>
      <c r="B16" s="66" t="s">
        <v>115</v>
      </c>
      <c r="C16" s="433"/>
      <c r="D16" s="433"/>
      <c r="E16" s="433">
        <v>1056442.26</v>
      </c>
      <c r="F16" s="433">
        <v>292919.71</v>
      </c>
      <c r="G16" s="439">
        <v>779294.99</v>
      </c>
      <c r="H16" s="439">
        <v>663374</v>
      </c>
      <c r="I16" s="433"/>
      <c r="J16" s="433"/>
      <c r="K16" s="433"/>
      <c r="L16" s="433"/>
      <c r="M16" s="434">
        <f t="shared" si="2"/>
        <v>1835737.25</v>
      </c>
      <c r="N16" s="437">
        <f t="shared" si="2"/>
        <v>956293.71</v>
      </c>
    </row>
    <row r="17" spans="1:14" ht="31.5">
      <c r="A17" s="41">
        <v>12</v>
      </c>
      <c r="B17" s="66" t="s">
        <v>383</v>
      </c>
      <c r="C17" s="434">
        <f aca="true" t="shared" si="3" ref="C17:L17">C6+C7-C16</f>
        <v>0</v>
      </c>
      <c r="D17" s="434">
        <f t="shared" si="3"/>
        <v>0</v>
      </c>
      <c r="E17" s="434">
        <f t="shared" si="3"/>
        <v>2825183.5700000003</v>
      </c>
      <c r="F17" s="434">
        <f t="shared" si="3"/>
        <v>3089367.3000000003</v>
      </c>
      <c r="G17" s="436">
        <f t="shared" si="3"/>
        <v>171949.34999999998</v>
      </c>
      <c r="H17" s="436">
        <f>H6+H7-H16</f>
        <v>170984.34999999998</v>
      </c>
      <c r="I17" s="434">
        <f t="shared" si="3"/>
        <v>0</v>
      </c>
      <c r="J17" s="434">
        <f t="shared" si="3"/>
        <v>0</v>
      </c>
      <c r="K17" s="434">
        <f t="shared" si="3"/>
        <v>0</v>
      </c>
      <c r="L17" s="434">
        <f t="shared" si="3"/>
        <v>0</v>
      </c>
      <c r="M17" s="434">
        <f t="shared" si="2"/>
        <v>2997132.9200000004</v>
      </c>
      <c r="N17" s="437">
        <f t="shared" si="2"/>
        <v>3260351.6500000004</v>
      </c>
    </row>
    <row r="18" spans="1:14" ht="62.25" customHeight="1" thickBot="1">
      <c r="A18" s="345">
        <v>13</v>
      </c>
      <c r="B18" s="99" t="s">
        <v>369</v>
      </c>
      <c r="C18" s="443">
        <v>0</v>
      </c>
      <c r="D18" s="443">
        <v>0</v>
      </c>
      <c r="E18" s="443">
        <v>0</v>
      </c>
      <c r="F18" s="443">
        <v>0</v>
      </c>
      <c r="G18" s="444">
        <v>0</v>
      </c>
      <c r="H18" s="444">
        <v>0</v>
      </c>
      <c r="I18" s="443">
        <v>0</v>
      </c>
      <c r="J18" s="443">
        <v>0</v>
      </c>
      <c r="K18" s="443">
        <v>0</v>
      </c>
      <c r="L18" s="443">
        <v>0</v>
      </c>
      <c r="M18" s="445">
        <f t="shared" si="2"/>
        <v>0</v>
      </c>
      <c r="N18" s="446">
        <f t="shared" si="2"/>
        <v>0</v>
      </c>
    </row>
  </sheetData>
  <sheetProtection/>
  <mergeCells count="10">
    <mergeCell ref="A1:N1"/>
    <mergeCell ref="A2:N2"/>
    <mergeCell ref="A3:A4"/>
    <mergeCell ref="B3:B4"/>
    <mergeCell ref="C3:D3"/>
    <mergeCell ref="E3:F3"/>
    <mergeCell ref="G3:H3"/>
    <mergeCell ref="I3:J3"/>
    <mergeCell ref="K3:L3"/>
    <mergeCell ref="M3:N3"/>
  </mergeCells>
  <printOptions/>
  <pageMargins left="0.42" right="0.29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24"/>
  <sheetViews>
    <sheetView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7" sqref="H17"/>
    </sheetView>
  </sheetViews>
  <sheetFormatPr defaultColWidth="9.140625" defaultRowHeight="12.75"/>
  <cols>
    <col min="1" max="1" width="10.57421875" style="11" customWidth="1"/>
    <col min="2" max="2" width="43.140625" style="72" customWidth="1"/>
    <col min="3" max="3" width="28.421875" style="10" customWidth="1"/>
    <col min="4" max="4" width="52.7109375" style="10" customWidth="1"/>
    <col min="5" max="16384" width="9.140625" style="10" customWidth="1"/>
  </cols>
  <sheetData>
    <row r="1" spans="1:4" ht="49.5" customHeight="1">
      <c r="A1" s="576" t="s">
        <v>926</v>
      </c>
      <c r="B1" s="577"/>
      <c r="C1" s="577"/>
      <c r="D1" s="578"/>
    </row>
    <row r="2" spans="1:4" ht="34.5" customHeight="1">
      <c r="A2" s="572" t="s">
        <v>883</v>
      </c>
      <c r="B2" s="573"/>
      <c r="C2" s="573"/>
      <c r="D2" s="574"/>
    </row>
    <row r="3" spans="1:4" ht="31.5">
      <c r="A3" s="113" t="s">
        <v>118</v>
      </c>
      <c r="B3" s="70" t="s">
        <v>499</v>
      </c>
      <c r="C3" s="101" t="s">
        <v>924</v>
      </c>
      <c r="D3" s="34" t="s">
        <v>939</v>
      </c>
    </row>
    <row r="4" spans="1:4" s="12" customFormat="1" ht="18" customHeight="1">
      <c r="A4" s="109"/>
      <c r="B4" s="112" t="s">
        <v>490</v>
      </c>
      <c r="C4" s="92" t="s">
        <v>491</v>
      </c>
      <c r="D4" s="93" t="s">
        <v>492</v>
      </c>
    </row>
    <row r="5" spans="1:4" s="12" customFormat="1" ht="31.5">
      <c r="A5" s="109">
        <v>1</v>
      </c>
      <c r="B5" s="70" t="s">
        <v>384</v>
      </c>
      <c r="C5" s="63">
        <f>SUM(C6:C19)</f>
        <v>4592386.09</v>
      </c>
      <c r="D5" s="69"/>
    </row>
    <row r="6" spans="1:4" ht="15.75">
      <c r="A6" s="109">
        <v>2</v>
      </c>
      <c r="B6" s="60" t="s">
        <v>108</v>
      </c>
      <c r="C6" s="151">
        <v>0</v>
      </c>
      <c r="D6" s="128" t="s">
        <v>897</v>
      </c>
    </row>
    <row r="7" spans="1:4" ht="15.75">
      <c r="A7" s="109">
        <v>3</v>
      </c>
      <c r="B7" s="60" t="s">
        <v>109</v>
      </c>
      <c r="C7" s="151">
        <v>2071475.8</v>
      </c>
      <c r="D7" s="146" t="s">
        <v>898</v>
      </c>
    </row>
    <row r="8" spans="1:4" ht="15.75">
      <c r="A8" s="109">
        <v>4</v>
      </c>
      <c r="B8" s="115" t="s">
        <v>110</v>
      </c>
      <c r="C8" s="151">
        <v>0</v>
      </c>
      <c r="D8" s="128"/>
    </row>
    <row r="9" spans="1:4" ht="31.5">
      <c r="A9" s="109">
        <v>5</v>
      </c>
      <c r="B9" s="115" t="s">
        <v>85</v>
      </c>
      <c r="C9" s="151">
        <v>1757180.32</v>
      </c>
      <c r="D9" s="146" t="s">
        <v>899</v>
      </c>
    </row>
    <row r="10" spans="1:4" ht="15.75">
      <c r="A10" s="109">
        <v>6</v>
      </c>
      <c r="B10" s="115" t="s">
        <v>209</v>
      </c>
      <c r="C10" s="151">
        <v>0</v>
      </c>
      <c r="D10" s="128"/>
    </row>
    <row r="11" spans="1:4" ht="15.75">
      <c r="A11" s="109">
        <v>7</v>
      </c>
      <c r="B11" s="115" t="s">
        <v>210</v>
      </c>
      <c r="C11" s="151">
        <v>9008.07</v>
      </c>
      <c r="D11" s="146" t="s">
        <v>900</v>
      </c>
    </row>
    <row r="12" spans="1:4" ht="31.5">
      <c r="A12" s="109">
        <v>8</v>
      </c>
      <c r="B12" s="115" t="s">
        <v>267</v>
      </c>
      <c r="C12" s="151">
        <v>7009.83</v>
      </c>
      <c r="D12" s="146" t="s">
        <v>901</v>
      </c>
    </row>
    <row r="13" spans="1:4" ht="15.75">
      <c r="A13" s="109">
        <v>9</v>
      </c>
      <c r="B13" s="115" t="s">
        <v>86</v>
      </c>
      <c r="C13" s="151">
        <v>0</v>
      </c>
      <c r="D13" s="128"/>
    </row>
    <row r="14" spans="1:4" ht="15.75">
      <c r="A14" s="109">
        <v>10</v>
      </c>
      <c r="B14" s="115" t="s">
        <v>87</v>
      </c>
      <c r="C14" s="151">
        <v>0</v>
      </c>
      <c r="D14" s="128"/>
    </row>
    <row r="15" spans="1:4" ht="60">
      <c r="A15" s="109">
        <v>11</v>
      </c>
      <c r="B15" s="115" t="s">
        <v>88</v>
      </c>
      <c r="C15" s="151">
        <v>154673.5</v>
      </c>
      <c r="D15" s="146" t="s">
        <v>902</v>
      </c>
    </row>
    <row r="16" spans="1:4" ht="15.75">
      <c r="A16" s="109">
        <v>12</v>
      </c>
      <c r="B16" s="115" t="s">
        <v>89</v>
      </c>
      <c r="C16" s="151">
        <v>48554.67</v>
      </c>
      <c r="D16" s="146" t="s">
        <v>903</v>
      </c>
    </row>
    <row r="17" spans="1:4" ht="15.75">
      <c r="A17" s="109">
        <v>13</v>
      </c>
      <c r="B17" s="115" t="s">
        <v>90</v>
      </c>
      <c r="C17" s="151">
        <v>0</v>
      </c>
      <c r="D17" s="128"/>
    </row>
    <row r="18" spans="1:4" ht="15.75">
      <c r="A18" s="109">
        <v>14</v>
      </c>
      <c r="B18" s="115" t="s">
        <v>91</v>
      </c>
      <c r="C18" s="151">
        <v>0</v>
      </c>
      <c r="D18" s="128"/>
    </row>
    <row r="19" spans="1:4" ht="120">
      <c r="A19" s="109">
        <v>15</v>
      </c>
      <c r="B19" s="115" t="s">
        <v>94</v>
      </c>
      <c r="C19" s="151">
        <v>544483.9</v>
      </c>
      <c r="D19" s="146" t="s">
        <v>904</v>
      </c>
    </row>
    <row r="20" spans="1:4" ht="15.75">
      <c r="A20" s="109">
        <v>16</v>
      </c>
      <c r="B20" s="70" t="s">
        <v>512</v>
      </c>
      <c r="C20" s="151"/>
      <c r="D20" s="128"/>
    </row>
    <row r="21" spans="1:4" ht="15.75">
      <c r="A21" s="109">
        <v>17</v>
      </c>
      <c r="B21" s="114" t="s">
        <v>748</v>
      </c>
      <c r="C21" s="185"/>
      <c r="D21" s="147"/>
    </row>
    <row r="22" spans="1:4" ht="32.25" thickBot="1">
      <c r="A22" s="110">
        <v>18</v>
      </c>
      <c r="B22" s="84" t="s">
        <v>395</v>
      </c>
      <c r="C22" s="64">
        <f>+C5+C20+C21</f>
        <v>4592386.09</v>
      </c>
      <c r="D22" s="80"/>
    </row>
    <row r="24" ht="15.75">
      <c r="D24" s="237"/>
    </row>
  </sheetData>
  <sheetProtection/>
  <mergeCells count="2">
    <mergeCell ref="A1:D1"/>
    <mergeCell ref="A2:D2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16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1" sqref="D21"/>
    </sheetView>
  </sheetViews>
  <sheetFormatPr defaultColWidth="9.140625" defaultRowHeight="12.75"/>
  <cols>
    <col min="1" max="1" width="7.7109375" style="19" customWidth="1"/>
    <col min="2" max="2" width="47.57421875" style="20" customWidth="1"/>
    <col min="3" max="3" width="17.8515625" style="21" customWidth="1"/>
    <col min="4" max="4" width="16.8515625" style="21" customWidth="1"/>
    <col min="5" max="5" width="17.140625" style="21" customWidth="1"/>
    <col min="6" max="6" width="18.140625" style="21" customWidth="1"/>
    <col min="7" max="7" width="17.421875" style="21" customWidth="1"/>
    <col min="8" max="8" width="17.00390625" style="21" customWidth="1"/>
    <col min="9" max="16384" width="9.140625" style="21" customWidth="1"/>
  </cols>
  <sheetData>
    <row r="1" spans="1:9" s="25" customFormat="1" ht="60" customHeight="1">
      <c r="A1" s="685" t="s">
        <v>925</v>
      </c>
      <c r="B1" s="686"/>
      <c r="C1" s="686"/>
      <c r="D1" s="686"/>
      <c r="E1" s="686"/>
      <c r="F1" s="686"/>
      <c r="G1" s="686"/>
      <c r="H1" s="687"/>
      <c r="I1" s="449"/>
    </row>
    <row r="2" spans="1:8" s="25" customFormat="1" ht="34.5" customHeight="1" thickBot="1">
      <c r="A2" s="688" t="s">
        <v>884</v>
      </c>
      <c r="B2" s="689"/>
      <c r="C2" s="689"/>
      <c r="D2" s="689"/>
      <c r="E2" s="689"/>
      <c r="F2" s="689"/>
      <c r="G2" s="689"/>
      <c r="H2" s="690"/>
    </row>
    <row r="3" spans="1:8" ht="27" customHeight="1">
      <c r="A3" s="670" t="s">
        <v>118</v>
      </c>
      <c r="B3" s="671"/>
      <c r="C3" s="691" t="s">
        <v>505</v>
      </c>
      <c r="D3" s="691"/>
      <c r="E3" s="691" t="s">
        <v>506</v>
      </c>
      <c r="F3" s="691"/>
      <c r="G3" s="692" t="s">
        <v>124</v>
      </c>
      <c r="H3" s="693"/>
    </row>
    <row r="4" spans="1:8" ht="33" customHeight="1">
      <c r="A4" s="585"/>
      <c r="B4" s="605"/>
      <c r="C4" s="13" t="s">
        <v>37</v>
      </c>
      <c r="D4" s="13" t="s">
        <v>111</v>
      </c>
      <c r="E4" s="13" t="s">
        <v>37</v>
      </c>
      <c r="F4" s="13" t="s">
        <v>111</v>
      </c>
      <c r="G4" s="13" t="s">
        <v>37</v>
      </c>
      <c r="H4" s="28" t="s">
        <v>111</v>
      </c>
    </row>
    <row r="5" spans="1:8" ht="21" customHeight="1">
      <c r="A5" s="29"/>
      <c r="B5" s="16"/>
      <c r="C5" s="42" t="s">
        <v>490</v>
      </c>
      <c r="D5" s="42" t="s">
        <v>491</v>
      </c>
      <c r="E5" s="42" t="s">
        <v>492</v>
      </c>
      <c r="F5" s="42" t="s">
        <v>498</v>
      </c>
      <c r="G5" s="42" t="s">
        <v>391</v>
      </c>
      <c r="H5" s="376" t="s">
        <v>392</v>
      </c>
    </row>
    <row r="6" spans="1:8" ht="19.5" customHeight="1">
      <c r="A6" s="377">
        <v>1</v>
      </c>
      <c r="B6" s="320" t="s">
        <v>253</v>
      </c>
      <c r="C6" s="321">
        <f>C7</f>
        <v>13881.02</v>
      </c>
      <c r="D6" s="321">
        <f>D8</f>
        <v>1633.05</v>
      </c>
      <c r="E6" s="321">
        <f>E7</f>
        <v>989300.04</v>
      </c>
      <c r="F6" s="321">
        <f>F8</f>
        <v>116388.24</v>
      </c>
      <c r="G6" s="321">
        <f>C6+E6</f>
        <v>1003181.06</v>
      </c>
      <c r="H6" s="378">
        <f>D6+F6</f>
        <v>118021.29000000001</v>
      </c>
    </row>
    <row r="7" spans="1:8" ht="19.5" customHeight="1">
      <c r="A7" s="377">
        <v>2</v>
      </c>
      <c r="B7" s="450" t="s">
        <v>974</v>
      </c>
      <c r="C7" s="322">
        <v>13881.02</v>
      </c>
      <c r="D7" s="430" t="s">
        <v>514</v>
      </c>
      <c r="E7" s="322">
        <v>989300.04</v>
      </c>
      <c r="F7" s="430" t="s">
        <v>514</v>
      </c>
      <c r="G7" s="321">
        <f>C7+E7</f>
        <v>1003181.06</v>
      </c>
      <c r="H7" s="432" t="s">
        <v>514</v>
      </c>
    </row>
    <row r="8" spans="1:8" ht="19.5" customHeight="1">
      <c r="A8" s="377">
        <f aca="true" t="shared" si="0" ref="A8:A14">A7+1</f>
        <v>3</v>
      </c>
      <c r="B8" s="450" t="s">
        <v>975</v>
      </c>
      <c r="C8" s="430" t="s">
        <v>514</v>
      </c>
      <c r="D8" s="322">
        <v>1633.05</v>
      </c>
      <c r="E8" s="430" t="s">
        <v>514</v>
      </c>
      <c r="F8" s="322">
        <v>116388.24</v>
      </c>
      <c r="G8" s="431" t="s">
        <v>514</v>
      </c>
      <c r="H8" s="378">
        <f>D8+F8</f>
        <v>118021.29000000001</v>
      </c>
    </row>
    <row r="9" spans="1:8" ht="19.5" customHeight="1">
      <c r="A9" s="377">
        <f t="shared" si="0"/>
        <v>4</v>
      </c>
      <c r="B9" s="320" t="s">
        <v>972</v>
      </c>
      <c r="C9" s="321">
        <f>SUM(C10:C11)</f>
        <v>533373.53</v>
      </c>
      <c r="D9" s="321">
        <f>SUM(D10:D11)</f>
        <v>62750.64</v>
      </c>
      <c r="E9" s="321">
        <f>SUM(E10:E11)</f>
        <v>0</v>
      </c>
      <c r="F9" s="321">
        <f>SUM(F10:F11)</f>
        <v>0</v>
      </c>
      <c r="G9" s="321">
        <f>C9+E9</f>
        <v>533373.53</v>
      </c>
      <c r="H9" s="378">
        <f>D9+F9</f>
        <v>62750.64</v>
      </c>
    </row>
    <row r="10" spans="1:8" ht="19.5" customHeight="1">
      <c r="A10" s="377">
        <f t="shared" si="0"/>
        <v>5</v>
      </c>
      <c r="B10" s="450" t="s">
        <v>976</v>
      </c>
      <c r="C10" s="322">
        <v>533373.53</v>
      </c>
      <c r="D10" s="430" t="s">
        <v>514</v>
      </c>
      <c r="E10" s="322">
        <v>0</v>
      </c>
      <c r="F10" s="430" t="s">
        <v>514</v>
      </c>
      <c r="G10" s="321">
        <f>C10+E10</f>
        <v>533373.53</v>
      </c>
      <c r="H10" s="432" t="s">
        <v>514</v>
      </c>
    </row>
    <row r="11" spans="1:8" ht="19.5" customHeight="1">
      <c r="A11" s="377">
        <f t="shared" si="0"/>
        <v>6</v>
      </c>
      <c r="B11" s="450" t="s">
        <v>977</v>
      </c>
      <c r="C11" s="430" t="s">
        <v>514</v>
      </c>
      <c r="D11" s="322">
        <v>62750.64</v>
      </c>
      <c r="E11" s="430" t="s">
        <v>514</v>
      </c>
      <c r="F11" s="322">
        <v>0</v>
      </c>
      <c r="G11" s="431" t="s">
        <v>514</v>
      </c>
      <c r="H11" s="378">
        <f>D11+F11</f>
        <v>62750.64</v>
      </c>
    </row>
    <row r="12" spans="1:9" ht="31.5">
      <c r="A12" s="377">
        <f t="shared" si="0"/>
        <v>7</v>
      </c>
      <c r="B12" s="320" t="s">
        <v>212</v>
      </c>
      <c r="C12" s="321">
        <f aca="true" t="shared" si="1" ref="C12:H12">C6+C9</f>
        <v>547254.55</v>
      </c>
      <c r="D12" s="321">
        <f t="shared" si="1"/>
        <v>64383.69</v>
      </c>
      <c r="E12" s="321">
        <f t="shared" si="1"/>
        <v>989300.04</v>
      </c>
      <c r="F12" s="321">
        <f t="shared" si="1"/>
        <v>116388.24</v>
      </c>
      <c r="G12" s="321">
        <f t="shared" si="1"/>
        <v>1536554.59</v>
      </c>
      <c r="H12" s="378">
        <f t="shared" si="1"/>
        <v>180771.93</v>
      </c>
      <c r="I12" s="414"/>
    </row>
    <row r="13" spans="1:8" ht="33.75" customHeight="1">
      <c r="A13" s="377">
        <f t="shared" si="0"/>
        <v>8</v>
      </c>
      <c r="B13" s="320" t="s">
        <v>214</v>
      </c>
      <c r="C13" s="321">
        <f>SUM(C14:C15)</f>
        <v>0</v>
      </c>
      <c r="D13" s="321">
        <f>SUM(D14:D15)</f>
        <v>0</v>
      </c>
      <c r="E13" s="321">
        <f>SUM(E14:E15)</f>
        <v>0</v>
      </c>
      <c r="F13" s="321">
        <f>SUM(F14:F15)</f>
        <v>0</v>
      </c>
      <c r="G13" s="321">
        <f aca="true" t="shared" si="2" ref="G13:H16">C13+E13</f>
        <v>0</v>
      </c>
      <c r="H13" s="378">
        <f t="shared" si="2"/>
        <v>0</v>
      </c>
    </row>
    <row r="14" spans="1:8" ht="24" customHeight="1">
      <c r="A14" s="377">
        <f t="shared" si="0"/>
        <v>9</v>
      </c>
      <c r="B14" s="323"/>
      <c r="C14" s="324"/>
      <c r="D14" s="324"/>
      <c r="E14" s="324"/>
      <c r="F14" s="324"/>
      <c r="G14" s="321">
        <f t="shared" si="2"/>
        <v>0</v>
      </c>
      <c r="H14" s="378">
        <f t="shared" si="2"/>
        <v>0</v>
      </c>
    </row>
    <row r="15" spans="1:8" ht="24.75" customHeight="1">
      <c r="A15" s="377" t="s">
        <v>213</v>
      </c>
      <c r="B15" s="325"/>
      <c r="C15" s="324"/>
      <c r="D15" s="324"/>
      <c r="E15" s="324"/>
      <c r="F15" s="324"/>
      <c r="G15" s="321">
        <f t="shared" si="2"/>
        <v>0</v>
      </c>
      <c r="H15" s="378">
        <f t="shared" si="2"/>
        <v>0</v>
      </c>
    </row>
    <row r="16" spans="1:8" ht="23.25" customHeight="1" thickBot="1">
      <c r="A16" s="379">
        <v>10</v>
      </c>
      <c r="B16" s="415" t="s">
        <v>978</v>
      </c>
      <c r="C16" s="380">
        <f>C12+C13</f>
        <v>547254.55</v>
      </c>
      <c r="D16" s="380">
        <f>D12+D13</f>
        <v>64383.69</v>
      </c>
      <c r="E16" s="380">
        <f>E12+E13</f>
        <v>989300.04</v>
      </c>
      <c r="F16" s="380">
        <f>F12+F13</f>
        <v>116388.24</v>
      </c>
      <c r="G16" s="381">
        <f t="shared" si="2"/>
        <v>1536554.59</v>
      </c>
      <c r="H16" s="382">
        <f t="shared" si="2"/>
        <v>180771.93</v>
      </c>
    </row>
  </sheetData>
  <sheetProtection selectLockedCells="1"/>
  <mergeCells count="7">
    <mergeCell ref="A1:H1"/>
    <mergeCell ref="A2:H2"/>
    <mergeCell ref="A3:A4"/>
    <mergeCell ref="B3:B4"/>
    <mergeCell ref="C3:D3"/>
    <mergeCell ref="E3:F3"/>
    <mergeCell ref="G3:H3"/>
  </mergeCells>
  <printOptions gridLines="1"/>
  <pageMargins left="0.7480314960629921" right="0.7480314960629921" top="0.984251968503937" bottom="0.88" header="0.5118110236220472" footer="0.5118110236220472"/>
  <pageSetup fitToHeight="1" fitToWidth="1" horizontalDpi="600" verticalDpi="600" orientation="landscape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G23"/>
  <sheetViews>
    <sheetView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8" sqref="J8"/>
    </sheetView>
  </sheetViews>
  <sheetFormatPr defaultColWidth="9.140625" defaultRowHeight="12.75"/>
  <cols>
    <col min="1" max="1" width="9.57421875" style="3" customWidth="1"/>
    <col min="2" max="2" width="58.421875" style="1" customWidth="1"/>
    <col min="3" max="3" width="22.140625" style="18" customWidth="1"/>
    <col min="4" max="4" width="21.140625" style="18" customWidth="1"/>
    <col min="5" max="5" width="24.140625" style="18" customWidth="1"/>
    <col min="6" max="16384" width="9.140625" style="1" customWidth="1"/>
  </cols>
  <sheetData>
    <row r="1" spans="1:7" ht="65.25" customHeight="1">
      <c r="A1" s="660" t="s">
        <v>935</v>
      </c>
      <c r="B1" s="661"/>
      <c r="C1" s="661"/>
      <c r="D1" s="661"/>
      <c r="E1" s="662"/>
      <c r="F1" s="6"/>
      <c r="G1" s="6"/>
    </row>
    <row r="2" spans="1:7" ht="34.5" customHeight="1">
      <c r="A2" s="572" t="s">
        <v>885</v>
      </c>
      <c r="B2" s="573"/>
      <c r="C2" s="573"/>
      <c r="D2" s="573"/>
      <c r="E2" s="574"/>
      <c r="F2" s="6"/>
      <c r="G2" s="6"/>
    </row>
    <row r="3" spans="1:5" s="9" customFormat="1" ht="46.5" customHeight="1">
      <c r="A3" s="29" t="s">
        <v>118</v>
      </c>
      <c r="B3" s="13" t="s">
        <v>467</v>
      </c>
      <c r="C3" s="13" t="s">
        <v>505</v>
      </c>
      <c r="D3" s="13" t="s">
        <v>506</v>
      </c>
      <c r="E3" s="28" t="s">
        <v>119</v>
      </c>
    </row>
    <row r="4" spans="1:5" s="9" customFormat="1" ht="16.5" customHeight="1">
      <c r="A4" s="29"/>
      <c r="B4" s="13"/>
      <c r="C4" s="13" t="s">
        <v>490</v>
      </c>
      <c r="D4" s="13" t="s">
        <v>491</v>
      </c>
      <c r="E4" s="28" t="s">
        <v>388</v>
      </c>
    </row>
    <row r="5" spans="1:5" s="9" customFormat="1" ht="17.25" customHeight="1">
      <c r="A5" s="29"/>
      <c r="B5" s="197" t="s">
        <v>240</v>
      </c>
      <c r="C5" s="68"/>
      <c r="D5" s="68"/>
      <c r="E5" s="133"/>
    </row>
    <row r="6" spans="1:5" s="9" customFormat="1" ht="17.25" customHeight="1">
      <c r="A6" s="132">
        <v>1</v>
      </c>
      <c r="B6" s="111" t="s">
        <v>271</v>
      </c>
      <c r="C6" s="49">
        <f>SUM(C7:C10)</f>
        <v>71504</v>
      </c>
      <c r="D6" s="49">
        <f>SUM(D7:D10)</f>
        <v>0</v>
      </c>
      <c r="E6" s="50">
        <f>C6+D6</f>
        <v>71504</v>
      </c>
    </row>
    <row r="7" spans="1:5" s="18" customFormat="1" ht="15.75">
      <c r="A7" s="30">
        <f>A6+1</f>
        <v>2</v>
      </c>
      <c r="B7" s="130" t="s">
        <v>66</v>
      </c>
      <c r="C7" s="51">
        <v>71504</v>
      </c>
      <c r="D7" s="151"/>
      <c r="E7" s="50">
        <f>C7+D7</f>
        <v>71504</v>
      </c>
    </row>
    <row r="8" spans="1:5" s="18" customFormat="1" ht="15.75">
      <c r="A8" s="30">
        <f>A7+1</f>
        <v>3</v>
      </c>
      <c r="B8" s="130" t="s">
        <v>269</v>
      </c>
      <c r="C8" s="51"/>
      <c r="D8" s="51"/>
      <c r="E8" s="50">
        <f>C8+D8</f>
        <v>0</v>
      </c>
    </row>
    <row r="9" spans="1:5" s="18" customFormat="1" ht="15.75">
      <c r="A9" s="30">
        <f>A8+1</f>
        <v>4</v>
      </c>
      <c r="B9" s="130"/>
      <c r="C9" s="51"/>
      <c r="D9" s="51"/>
      <c r="E9" s="50"/>
    </row>
    <row r="10" spans="1:5" s="18" customFormat="1" ht="15.75">
      <c r="A10" s="30">
        <f>A9+1</f>
        <v>5</v>
      </c>
      <c r="B10" s="130"/>
      <c r="C10" s="51"/>
      <c r="D10" s="51"/>
      <c r="E10" s="50">
        <f>C10+D10</f>
        <v>0</v>
      </c>
    </row>
    <row r="11" spans="1:5" s="18" customFormat="1" ht="31.5">
      <c r="A11" s="41"/>
      <c r="B11" s="197" t="s">
        <v>747</v>
      </c>
      <c r="C11" s="68"/>
      <c r="D11" s="68"/>
      <c r="E11" s="133"/>
    </row>
    <row r="12" spans="1:5" ht="15.75">
      <c r="A12" s="41">
        <v>6</v>
      </c>
      <c r="B12" s="130" t="s">
        <v>380</v>
      </c>
      <c r="C12" s="153"/>
      <c r="D12" s="153"/>
      <c r="E12" s="50">
        <f>C12+D12</f>
        <v>0</v>
      </c>
    </row>
    <row r="13" spans="1:5" ht="15.75">
      <c r="A13" s="41">
        <v>7</v>
      </c>
      <c r="B13" s="130" t="s">
        <v>381</v>
      </c>
      <c r="C13" s="51">
        <v>4630</v>
      </c>
      <c r="D13" s="51"/>
      <c r="E13" s="50">
        <f>C13+D13</f>
        <v>4630</v>
      </c>
    </row>
    <row r="14" spans="1:5" s="43" customFormat="1" ht="15.75">
      <c r="A14" s="41"/>
      <c r="B14" s="83"/>
      <c r="C14" s="186"/>
      <c r="D14" s="186"/>
      <c r="E14" s="133"/>
    </row>
    <row r="15" spans="1:5" ht="15.75">
      <c r="A15" s="41">
        <v>8</v>
      </c>
      <c r="B15" s="83" t="s">
        <v>272</v>
      </c>
      <c r="C15" s="154">
        <f>SUM(C16:C17)</f>
        <v>0</v>
      </c>
      <c r="D15" s="154">
        <f>SUM(D16:D17)</f>
        <v>0</v>
      </c>
      <c r="E15" s="50">
        <f>C15+D15</f>
        <v>0</v>
      </c>
    </row>
    <row r="16" spans="1:5" ht="31.5">
      <c r="A16" s="41" t="s">
        <v>270</v>
      </c>
      <c r="B16" s="130" t="s">
        <v>442</v>
      </c>
      <c r="C16" s="153"/>
      <c r="D16" s="153"/>
      <c r="E16" s="50">
        <f>C16+D16</f>
        <v>0</v>
      </c>
    </row>
    <row r="17" spans="1:5" ht="15.75">
      <c r="A17" s="41"/>
      <c r="B17" s="83"/>
      <c r="C17" s="186"/>
      <c r="D17" s="186"/>
      <c r="E17" s="133"/>
    </row>
    <row r="18" spans="1:5" ht="16.5" thickBot="1">
      <c r="A18" s="139">
        <v>9</v>
      </c>
      <c r="B18" s="140" t="s">
        <v>860</v>
      </c>
      <c r="C18" s="64">
        <f>C6+C12+C13+C15</f>
        <v>76134</v>
      </c>
      <c r="D18" s="64">
        <f>D6+D15</f>
        <v>0</v>
      </c>
      <c r="E18" s="152">
        <f>E6+E12+E13+E15</f>
        <v>76134</v>
      </c>
    </row>
    <row r="19" ht="15.75">
      <c r="E19" s="21"/>
    </row>
    <row r="20" ht="15.75">
      <c r="E20" s="237"/>
    </row>
    <row r="21" spans="2:3" ht="15.75">
      <c r="B21" s="312"/>
      <c r="C21" s="3"/>
    </row>
    <row r="22" spans="2:3" ht="15.75">
      <c r="B22" s="3"/>
      <c r="C22" s="3"/>
    </row>
    <row r="23" spans="2:3" ht="15.75">
      <c r="B23" s="3"/>
      <c r="C23" s="3"/>
    </row>
  </sheetData>
  <sheetProtection/>
  <protectedRanges>
    <protectedRange sqref="C8:D10" name="Rozsah2_1"/>
    <protectedRange sqref="C11:D11" name="Rozsah2_2"/>
  </protectedRanges>
  <mergeCells count="2">
    <mergeCell ref="A1:E1"/>
    <mergeCell ref="A2:E2"/>
  </mergeCells>
  <printOptions/>
  <pageMargins left="0.79" right="0.7480314960629921" top="0.984251968503937" bottom="0.77" header="0.5118110236220472" footer="0.5118110236220472"/>
  <pageSetup fitToHeight="1" fitToWidth="1" horizontalDpi="600" verticalDpi="600" orientation="landscape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F2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4" sqref="C24"/>
    </sheetView>
  </sheetViews>
  <sheetFormatPr defaultColWidth="9.140625" defaultRowHeight="12.75"/>
  <cols>
    <col min="1" max="1" width="9.140625" style="18" customWidth="1"/>
    <col min="2" max="2" width="75.421875" style="74" customWidth="1"/>
    <col min="3" max="6" width="17.28125" style="18" customWidth="1"/>
    <col min="7" max="7" width="16.00390625" style="18" customWidth="1"/>
    <col min="8" max="16384" width="9.140625" style="18" customWidth="1"/>
  </cols>
  <sheetData>
    <row r="1" spans="1:6" ht="34.5" customHeight="1">
      <c r="A1" s="569" t="s">
        <v>936</v>
      </c>
      <c r="B1" s="640"/>
      <c r="C1" s="640"/>
      <c r="D1" s="640"/>
      <c r="E1" s="640"/>
      <c r="F1" s="641"/>
    </row>
    <row r="2" spans="1:6" ht="34.5" customHeight="1">
      <c r="A2" s="572" t="s">
        <v>889</v>
      </c>
      <c r="B2" s="573"/>
      <c r="C2" s="573"/>
      <c r="D2" s="573"/>
      <c r="E2" s="573"/>
      <c r="F2" s="574"/>
    </row>
    <row r="3" spans="1:6" ht="22.5" customHeight="1">
      <c r="A3" s="585" t="s">
        <v>118</v>
      </c>
      <c r="B3" s="605" t="s">
        <v>467</v>
      </c>
      <c r="C3" s="600">
        <v>2012</v>
      </c>
      <c r="D3" s="600"/>
      <c r="E3" s="600">
        <v>2013</v>
      </c>
      <c r="F3" s="607"/>
    </row>
    <row r="4" spans="1:6" ht="75" customHeight="1">
      <c r="A4" s="585"/>
      <c r="B4" s="605"/>
      <c r="C4" s="13" t="s">
        <v>393</v>
      </c>
      <c r="D4" s="13" t="s">
        <v>112</v>
      </c>
      <c r="E4" s="13" t="s">
        <v>393</v>
      </c>
      <c r="F4" s="28" t="s">
        <v>113</v>
      </c>
    </row>
    <row r="5" spans="1:6" ht="15.75">
      <c r="A5" s="30"/>
      <c r="B5" s="100"/>
      <c r="C5" s="39" t="s">
        <v>490</v>
      </c>
      <c r="D5" s="39" t="s">
        <v>491</v>
      </c>
      <c r="E5" s="39" t="s">
        <v>492</v>
      </c>
      <c r="F5" s="40" t="s">
        <v>498</v>
      </c>
    </row>
    <row r="6" spans="1:6" ht="31.5">
      <c r="A6" s="30">
        <v>1</v>
      </c>
      <c r="B6" s="65" t="s">
        <v>874</v>
      </c>
      <c r="C6" s="451">
        <f>C7+C10+C13+C16</f>
        <v>3880</v>
      </c>
      <c r="D6" s="131">
        <f>D7+D10+D13+D16</f>
        <v>30</v>
      </c>
      <c r="E6" s="451">
        <f>E7+E10+E13+E16</f>
        <v>9380</v>
      </c>
      <c r="F6" s="157">
        <f>F7+F10+F13+F16</f>
        <v>55</v>
      </c>
    </row>
    <row r="7" spans="1:6" ht="15.75">
      <c r="A7" s="30">
        <v>2</v>
      </c>
      <c r="B7" s="65" t="s">
        <v>420</v>
      </c>
      <c r="C7" s="131">
        <f>SUM(C8:C9)</f>
        <v>0</v>
      </c>
      <c r="D7" s="131">
        <f>SUM(D8:D9)</f>
        <v>0</v>
      </c>
      <c r="E7" s="131">
        <f>SUM(E8:E9)</f>
        <v>0</v>
      </c>
      <c r="F7" s="157">
        <f>F9</f>
        <v>0</v>
      </c>
    </row>
    <row r="8" spans="1:6" ht="15.75">
      <c r="A8" s="30">
        <v>3</v>
      </c>
      <c r="B8" s="26" t="s">
        <v>22</v>
      </c>
      <c r="C8" s="156"/>
      <c r="D8" s="156"/>
      <c r="E8" s="156"/>
      <c r="F8" s="187"/>
    </row>
    <row r="9" spans="1:6" ht="15.75">
      <c r="A9" s="30">
        <v>4</v>
      </c>
      <c r="B9" s="26" t="s">
        <v>440</v>
      </c>
      <c r="C9" s="156"/>
      <c r="D9" s="156"/>
      <c r="E9" s="156"/>
      <c r="F9" s="187"/>
    </row>
    <row r="10" spans="1:6" ht="15.75">
      <c r="A10" s="30">
        <v>5</v>
      </c>
      <c r="B10" s="65" t="s">
        <v>421</v>
      </c>
      <c r="C10" s="451">
        <f>SUM(C11:C12)</f>
        <v>3680</v>
      </c>
      <c r="D10" s="131">
        <f>SUM(D11:D12)</f>
        <v>29</v>
      </c>
      <c r="E10" s="131">
        <f>SUM(E11:E12)</f>
        <v>1440</v>
      </c>
      <c r="F10" s="157">
        <f>SUM(F11:F12)</f>
        <v>15</v>
      </c>
    </row>
    <row r="11" spans="1:6" ht="15.75">
      <c r="A11" s="30">
        <v>6</v>
      </c>
      <c r="B11" s="26" t="s">
        <v>22</v>
      </c>
      <c r="C11" s="170">
        <v>3680</v>
      </c>
      <c r="D11" s="156">
        <v>29</v>
      </c>
      <c r="E11" s="170">
        <v>1440</v>
      </c>
      <c r="F11" s="187">
        <v>15</v>
      </c>
    </row>
    <row r="12" spans="1:6" ht="15.75">
      <c r="A12" s="30">
        <v>7</v>
      </c>
      <c r="B12" s="26" t="s">
        <v>440</v>
      </c>
      <c r="C12" s="156"/>
      <c r="D12" s="156"/>
      <c r="E12" s="156"/>
      <c r="F12" s="187"/>
    </row>
    <row r="13" spans="1:6" ht="15.75">
      <c r="A13" s="30">
        <v>8</v>
      </c>
      <c r="B13" s="65" t="s">
        <v>419</v>
      </c>
      <c r="C13" s="131">
        <f>SUM(C14:C15)</f>
        <v>0</v>
      </c>
      <c r="D13" s="131">
        <f>SUM(D14:D15)</f>
        <v>0</v>
      </c>
      <c r="E13" s="131">
        <f>SUM(E14:E15)</f>
        <v>0</v>
      </c>
      <c r="F13" s="157">
        <f>SUM(F14:F15)</f>
        <v>0</v>
      </c>
    </row>
    <row r="14" spans="1:6" ht="15.75">
      <c r="A14" s="30">
        <v>9</v>
      </c>
      <c r="B14" s="26" t="s">
        <v>22</v>
      </c>
      <c r="C14" s="156"/>
      <c r="D14" s="156"/>
      <c r="E14" s="156"/>
      <c r="F14" s="187"/>
    </row>
    <row r="15" spans="1:6" ht="15.75">
      <c r="A15" s="30">
        <v>10</v>
      </c>
      <c r="B15" s="26" t="s">
        <v>440</v>
      </c>
      <c r="C15" s="156"/>
      <c r="D15" s="156"/>
      <c r="E15" s="156"/>
      <c r="F15" s="187"/>
    </row>
    <row r="16" spans="1:6" ht="15.75">
      <c r="A16" s="30">
        <v>11</v>
      </c>
      <c r="B16" s="65" t="s">
        <v>35</v>
      </c>
      <c r="C16" s="131">
        <f>SUM(C17:C18)</f>
        <v>200</v>
      </c>
      <c r="D16" s="131">
        <f>SUM(D17:D18)</f>
        <v>1</v>
      </c>
      <c r="E16" s="451">
        <f>SUM(E17:E18)</f>
        <v>7940</v>
      </c>
      <c r="F16" s="157">
        <f>SUM(F17:F18)</f>
        <v>40</v>
      </c>
    </row>
    <row r="17" spans="1:6" ht="15.75">
      <c r="A17" s="30">
        <v>12</v>
      </c>
      <c r="B17" s="26" t="s">
        <v>22</v>
      </c>
      <c r="C17" s="156">
        <v>200</v>
      </c>
      <c r="D17" s="156">
        <v>1</v>
      </c>
      <c r="E17" s="170">
        <v>7940</v>
      </c>
      <c r="F17" s="187">
        <v>40</v>
      </c>
    </row>
    <row r="18" spans="1:6" ht="15.75">
      <c r="A18" s="121">
        <v>13</v>
      </c>
      <c r="B18" s="120" t="s">
        <v>440</v>
      </c>
      <c r="C18" s="188"/>
      <c r="D18" s="188"/>
      <c r="E18" s="188"/>
      <c r="F18" s="189"/>
    </row>
    <row r="19" spans="1:6" ht="16.5" thickBot="1">
      <c r="A19" s="31">
        <v>14</v>
      </c>
      <c r="B19" s="122" t="s">
        <v>441</v>
      </c>
      <c r="C19" s="190" t="s">
        <v>454</v>
      </c>
      <c r="D19" s="191">
        <v>30</v>
      </c>
      <c r="E19" s="190" t="s">
        <v>454</v>
      </c>
      <c r="F19" s="192">
        <v>54</v>
      </c>
    </row>
    <row r="20" spans="1:6" s="125" customFormat="1" ht="15.75">
      <c r="A20" s="117"/>
      <c r="B20" s="123"/>
      <c r="C20" s="124"/>
      <c r="D20" s="118"/>
      <c r="E20" s="124"/>
      <c r="F20" s="118"/>
    </row>
  </sheetData>
  <sheetProtection/>
  <mergeCells count="6">
    <mergeCell ref="A1:F1"/>
    <mergeCell ref="A2:F2"/>
    <mergeCell ref="A3:A4"/>
    <mergeCell ref="B3:B4"/>
    <mergeCell ref="C3:D3"/>
    <mergeCell ref="E3:F3"/>
  </mergeCells>
  <printOptions/>
  <pageMargins left="0.7480314960629921" right="0.56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J188"/>
  <sheetViews>
    <sheetView zoomScalePageLayoutView="0" workbookViewId="0" topLeftCell="A43">
      <selection activeCell="A35" sqref="A35"/>
    </sheetView>
  </sheetViews>
  <sheetFormatPr defaultColWidth="9.140625" defaultRowHeight="12.75"/>
  <cols>
    <col min="1" max="1" width="102.00390625" style="0" bestFit="1" customWidth="1"/>
    <col min="9" max="9" width="15.57421875" style="0" customWidth="1"/>
  </cols>
  <sheetData>
    <row r="1" spans="1:10" ht="18.75">
      <c r="A1" s="539" t="s">
        <v>125</v>
      </c>
      <c r="B1" s="540"/>
      <c r="C1" s="540"/>
      <c r="D1" s="540"/>
      <c r="E1" s="540"/>
      <c r="F1" s="540"/>
      <c r="G1" s="540"/>
      <c r="H1" s="540"/>
      <c r="I1" s="540"/>
      <c r="J1" s="540"/>
    </row>
    <row r="2" ht="15.75">
      <c r="A2" s="541"/>
    </row>
    <row r="3" ht="15.75">
      <c r="A3" s="541" t="s">
        <v>126</v>
      </c>
    </row>
    <row r="4" ht="15.75">
      <c r="A4" s="541"/>
    </row>
    <row r="5" ht="15.75">
      <c r="A5" s="542" t="s">
        <v>158</v>
      </c>
    </row>
    <row r="6" ht="15.75">
      <c r="A6" s="543" t="s">
        <v>127</v>
      </c>
    </row>
    <row r="7" ht="15.75">
      <c r="A7" s="543" t="s">
        <v>128</v>
      </c>
    </row>
    <row r="8" ht="15.75">
      <c r="A8" s="543" t="s">
        <v>129</v>
      </c>
    </row>
    <row r="9" ht="15.75">
      <c r="A9" s="543" t="s">
        <v>130</v>
      </c>
    </row>
    <row r="10" ht="15.75">
      <c r="A10" s="543"/>
    </row>
    <row r="11" spans="1:9" ht="120">
      <c r="A11" s="545" t="s">
        <v>189</v>
      </c>
      <c r="B11" s="551"/>
      <c r="C11" s="551"/>
      <c r="D11" s="551"/>
      <c r="E11" s="551"/>
      <c r="F11" s="551"/>
      <c r="G11" s="551"/>
      <c r="H11" s="551"/>
      <c r="I11" s="551"/>
    </row>
    <row r="12" spans="1:9" ht="45">
      <c r="A12" s="545" t="s">
        <v>190</v>
      </c>
      <c r="B12" s="551"/>
      <c r="C12" s="551"/>
      <c r="D12" s="551"/>
      <c r="E12" s="551"/>
      <c r="F12" s="551"/>
      <c r="G12" s="551"/>
      <c r="H12" s="551"/>
      <c r="I12" s="551"/>
    </row>
    <row r="13" spans="1:9" ht="15">
      <c r="A13" s="551"/>
      <c r="B13" s="551"/>
      <c r="C13" s="551"/>
      <c r="D13" s="551"/>
      <c r="E13" s="551"/>
      <c r="F13" s="551"/>
      <c r="G13" s="551"/>
      <c r="H13" s="551"/>
      <c r="I13" s="551"/>
    </row>
    <row r="14" ht="15">
      <c r="A14" s="545"/>
    </row>
    <row r="15" ht="15.75">
      <c r="A15" s="541" t="s">
        <v>131</v>
      </c>
    </row>
    <row r="16" ht="15">
      <c r="A16" s="542"/>
    </row>
    <row r="17" ht="15.75">
      <c r="A17" s="541" t="s">
        <v>132</v>
      </c>
    </row>
    <row r="18" ht="15.75">
      <c r="A18" s="541"/>
    </row>
    <row r="19" ht="31.5">
      <c r="A19" s="561" t="s">
        <v>199</v>
      </c>
    </row>
    <row r="20" ht="15.75">
      <c r="A20" s="560"/>
    </row>
    <row r="21" ht="63">
      <c r="A21" s="561" t="s">
        <v>198</v>
      </c>
    </row>
    <row r="22" ht="15.75">
      <c r="A22" s="560"/>
    </row>
    <row r="23" ht="63">
      <c r="A23" s="562" t="s">
        <v>191</v>
      </c>
    </row>
    <row r="24" ht="15">
      <c r="A24" s="542"/>
    </row>
    <row r="25" ht="15">
      <c r="A25" s="542"/>
    </row>
    <row r="26" ht="15.75">
      <c r="A26" s="541" t="s">
        <v>133</v>
      </c>
    </row>
    <row r="27" ht="15.75">
      <c r="A27" s="541"/>
    </row>
    <row r="28" ht="31.5">
      <c r="A28" s="563" t="s">
        <v>192</v>
      </c>
    </row>
    <row r="29" ht="15.75">
      <c r="A29" s="543"/>
    </row>
    <row r="30" ht="31.5">
      <c r="A30" s="563" t="s">
        <v>196</v>
      </c>
    </row>
    <row r="31" ht="15.75">
      <c r="A31" s="543"/>
    </row>
    <row r="32" ht="15">
      <c r="A32" s="565" t="s">
        <v>193</v>
      </c>
    </row>
    <row r="33" ht="15">
      <c r="A33" s="566"/>
    </row>
    <row r="34" ht="78.75">
      <c r="A34" s="564" t="s">
        <v>200</v>
      </c>
    </row>
    <row r="35" ht="15.75">
      <c r="A35" s="564"/>
    </row>
    <row r="36" s="544" customFormat="1" ht="15.75">
      <c r="A36" s="547"/>
    </row>
    <row r="37" ht="15.75">
      <c r="A37" s="541" t="s">
        <v>134</v>
      </c>
    </row>
    <row r="38" ht="15.75">
      <c r="A38" s="541"/>
    </row>
    <row r="39" ht="15.75">
      <c r="A39" s="548" t="s">
        <v>159</v>
      </c>
    </row>
    <row r="40" ht="15.75">
      <c r="A40" s="543" t="s">
        <v>135</v>
      </c>
    </row>
    <row r="41" ht="15.75">
      <c r="A41" s="543" t="s">
        <v>136</v>
      </c>
    </row>
    <row r="42" ht="15.75">
      <c r="A42" s="543"/>
    </row>
    <row r="43" ht="15.75">
      <c r="A43" s="543" t="s">
        <v>160</v>
      </c>
    </row>
    <row r="44" ht="15.75">
      <c r="A44" s="543" t="s">
        <v>137</v>
      </c>
    </row>
    <row r="45" ht="15.75">
      <c r="A45" s="543" t="s">
        <v>138</v>
      </c>
    </row>
    <row r="46" ht="15.75">
      <c r="A46" s="543"/>
    </row>
    <row r="47" ht="15.75">
      <c r="A47" s="541" t="s">
        <v>139</v>
      </c>
    </row>
    <row r="48" ht="15.75">
      <c r="A48" s="541"/>
    </row>
    <row r="49" ht="15.75">
      <c r="A49" s="543" t="s">
        <v>140</v>
      </c>
    </row>
    <row r="50" ht="15.75">
      <c r="A50" s="543" t="s">
        <v>161</v>
      </c>
    </row>
    <row r="51" ht="15.75">
      <c r="A51" s="543" t="s">
        <v>141</v>
      </c>
    </row>
    <row r="52" ht="15.75">
      <c r="A52" s="543"/>
    </row>
    <row r="53" ht="15.75">
      <c r="A53" s="541" t="s">
        <v>142</v>
      </c>
    </row>
    <row r="54" ht="15.75">
      <c r="A54" s="541"/>
    </row>
    <row r="55" ht="15.75">
      <c r="A55" s="543" t="s">
        <v>143</v>
      </c>
    </row>
    <row r="56" ht="15.75">
      <c r="A56" s="543" t="s">
        <v>144</v>
      </c>
    </row>
    <row r="57" ht="15.75">
      <c r="A57" s="543" t="s">
        <v>145</v>
      </c>
    </row>
    <row r="58" ht="15.75">
      <c r="A58" s="543" t="s">
        <v>146</v>
      </c>
    </row>
    <row r="59" ht="15.75">
      <c r="A59" s="543" t="s">
        <v>147</v>
      </c>
    </row>
    <row r="60" ht="15.75">
      <c r="A60" s="543" t="s">
        <v>148</v>
      </c>
    </row>
    <row r="61" ht="15.75">
      <c r="A61" s="543" t="s">
        <v>149</v>
      </c>
    </row>
    <row r="62" ht="15.75">
      <c r="A62" s="543" t="s">
        <v>150</v>
      </c>
    </row>
    <row r="63" ht="15.75">
      <c r="A63" s="543" t="s">
        <v>151</v>
      </c>
    </row>
    <row r="64" ht="15.75">
      <c r="A64" s="543" t="s">
        <v>152</v>
      </c>
    </row>
    <row r="65" ht="15.75">
      <c r="A65" s="543"/>
    </row>
    <row r="66" ht="15.75">
      <c r="A66" s="541" t="s">
        <v>153</v>
      </c>
    </row>
    <row r="67" ht="15">
      <c r="A67" s="548"/>
    </row>
    <row r="68" ht="15">
      <c r="A68" s="542" t="s">
        <v>194</v>
      </c>
    </row>
    <row r="69" ht="15">
      <c r="A69" s="542" t="s">
        <v>195</v>
      </c>
    </row>
    <row r="70" ht="15">
      <c r="A70" s="542"/>
    </row>
    <row r="71" ht="15">
      <c r="A71" s="542"/>
    </row>
    <row r="72" ht="15">
      <c r="A72" s="542"/>
    </row>
    <row r="73" ht="15">
      <c r="A73" s="542"/>
    </row>
    <row r="74" ht="15">
      <c r="A74" s="542"/>
    </row>
    <row r="75" ht="15">
      <c r="A75" s="546" t="s">
        <v>154</v>
      </c>
    </row>
    <row r="76" ht="15">
      <c r="A76" s="548"/>
    </row>
    <row r="77" ht="15">
      <c r="A77" s="548" t="s">
        <v>155</v>
      </c>
    </row>
    <row r="78" ht="15">
      <c r="A78" s="548"/>
    </row>
    <row r="79" ht="78.75">
      <c r="A79" s="560" t="s">
        <v>197</v>
      </c>
    </row>
    <row r="80" ht="15.75">
      <c r="A80" s="543"/>
    </row>
    <row r="81" ht="15.75">
      <c r="A81" s="541" t="s">
        <v>162</v>
      </c>
    </row>
    <row r="83" ht="12.75">
      <c r="A83" s="549"/>
    </row>
    <row r="84" ht="12.75">
      <c r="A84" s="549"/>
    </row>
    <row r="85" ht="12.75">
      <c r="A85" s="549"/>
    </row>
    <row r="86" ht="12.75">
      <c r="A86" s="549"/>
    </row>
    <row r="87" ht="12.75">
      <c r="A87" s="549"/>
    </row>
    <row r="88" ht="12.75">
      <c r="A88" s="549"/>
    </row>
    <row r="89" ht="12.75">
      <c r="A89" s="549"/>
    </row>
    <row r="90" ht="12.75">
      <c r="A90" s="549"/>
    </row>
    <row r="91" ht="12.75">
      <c r="A91" s="549"/>
    </row>
    <row r="92" ht="12.75">
      <c r="A92" s="549"/>
    </row>
    <row r="93" ht="12.75">
      <c r="A93" s="549"/>
    </row>
    <row r="94" ht="12.75">
      <c r="A94" s="549"/>
    </row>
    <row r="95" ht="12.75">
      <c r="A95" s="549"/>
    </row>
    <row r="96" ht="12.75">
      <c r="A96" s="549"/>
    </row>
    <row r="97" ht="12.75">
      <c r="A97" s="549"/>
    </row>
    <row r="98" ht="12.75">
      <c r="A98" s="549"/>
    </row>
    <row r="99" ht="12.75">
      <c r="A99" s="549"/>
    </row>
    <row r="100" ht="12.75">
      <c r="A100" s="549"/>
    </row>
    <row r="101" ht="12.75">
      <c r="A101" s="549"/>
    </row>
    <row r="102" ht="12.75">
      <c r="A102" s="549"/>
    </row>
    <row r="103" ht="12.75">
      <c r="A103" s="549"/>
    </row>
    <row r="104" ht="12.75">
      <c r="A104" s="549"/>
    </row>
    <row r="105" ht="12.75">
      <c r="A105" s="549"/>
    </row>
    <row r="106" ht="12.75">
      <c r="A106" s="549"/>
    </row>
    <row r="107" ht="12.75">
      <c r="A107" s="549"/>
    </row>
    <row r="108" ht="12.75">
      <c r="A108" s="549"/>
    </row>
    <row r="109" ht="12.75">
      <c r="A109" s="549"/>
    </row>
    <row r="110" ht="12.75">
      <c r="A110" s="549"/>
    </row>
    <row r="111" ht="12.75">
      <c r="A111" s="549"/>
    </row>
    <row r="112" ht="12.75">
      <c r="A112" s="549"/>
    </row>
    <row r="113" ht="12.75">
      <c r="A113" s="549"/>
    </row>
    <row r="114" ht="12.75">
      <c r="A114" s="549"/>
    </row>
    <row r="115" ht="12.75">
      <c r="A115" s="549"/>
    </row>
    <row r="116" ht="12.75">
      <c r="A116" s="549"/>
    </row>
    <row r="117" ht="12.75">
      <c r="A117" s="549"/>
    </row>
    <row r="118" ht="12.75">
      <c r="A118" s="549"/>
    </row>
    <row r="119" ht="12.75">
      <c r="A119" s="549"/>
    </row>
    <row r="120" ht="12.75">
      <c r="A120" s="549"/>
    </row>
    <row r="121" ht="12.75">
      <c r="A121" s="549"/>
    </row>
    <row r="122" ht="12.75">
      <c r="A122" s="549"/>
    </row>
    <row r="123" ht="12.75">
      <c r="A123" s="549"/>
    </row>
    <row r="124" ht="12.75">
      <c r="A124" s="549"/>
    </row>
    <row r="125" ht="12.75">
      <c r="A125" s="549"/>
    </row>
    <row r="126" ht="12.75">
      <c r="A126" s="549"/>
    </row>
    <row r="128" ht="15">
      <c r="A128" s="546" t="s">
        <v>156</v>
      </c>
    </row>
    <row r="187" ht="15">
      <c r="A187" s="546" t="s">
        <v>157</v>
      </c>
    </row>
    <row r="188" ht="15">
      <c r="A188" s="550"/>
    </row>
  </sheetData>
  <sheetProtection/>
  <printOptions/>
  <pageMargins left="0.75" right="0.75" top="1" bottom="1" header="0.4921259845" footer="0.4921259845"/>
  <pageSetup horizontalDpi="600" verticalDpi="600" orientation="portrait" paperSize="9" scale="94" r:id="rId4"/>
  <rowBreaks count="1" manualBreakCount="1">
    <brk id="75" max="255" man="1"/>
  </rowBreaks>
  <legacyDrawing r:id="rId3"/>
  <oleObjects>
    <oleObject progId="Word.Document.8" shapeId="1308725" r:id="rId1"/>
    <oleObject progId="Word.Document.8" shapeId="1308726" r:id="rId2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2"/>
  </sheetPr>
  <dimension ref="A1:E14"/>
  <sheetViews>
    <sheetView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8" sqref="B18"/>
    </sheetView>
  </sheetViews>
  <sheetFormatPr defaultColWidth="9.140625" defaultRowHeight="12.75"/>
  <cols>
    <col min="1" max="1" width="9.140625" style="348" customWidth="1"/>
    <col min="2" max="2" width="67.28125" style="373" customWidth="1"/>
    <col min="3" max="3" width="21.57421875" style="429" customWidth="1"/>
    <col min="4" max="4" width="22.8515625" style="348" customWidth="1"/>
    <col min="5" max="5" width="16.140625" style="348" customWidth="1"/>
    <col min="6" max="16384" width="9.140625" style="348" customWidth="1"/>
  </cols>
  <sheetData>
    <row r="1" spans="1:4" ht="49.5" customHeight="1">
      <c r="A1" s="694" t="s">
        <v>438</v>
      </c>
      <c r="B1" s="695"/>
      <c r="C1" s="695"/>
      <c r="D1" s="696"/>
    </row>
    <row r="2" spans="1:4" ht="34.5" customHeight="1">
      <c r="A2" s="697" t="s">
        <v>886</v>
      </c>
      <c r="B2" s="698"/>
      <c r="C2" s="698"/>
      <c r="D2" s="699"/>
    </row>
    <row r="3" spans="1:4" ht="33" customHeight="1">
      <c r="A3" s="350" t="s">
        <v>118</v>
      </c>
      <c r="B3" s="351" t="s">
        <v>467</v>
      </c>
      <c r="C3" s="416">
        <v>2012</v>
      </c>
      <c r="D3" s="417">
        <v>2013</v>
      </c>
    </row>
    <row r="4" spans="1:4" ht="22.5" customHeight="1">
      <c r="A4" s="350"/>
      <c r="B4" s="351"/>
      <c r="C4" s="352" t="s">
        <v>490</v>
      </c>
      <c r="D4" s="418" t="s">
        <v>491</v>
      </c>
    </row>
    <row r="5" spans="1:4" s="421" customFormat="1" ht="31.5">
      <c r="A5" s="357">
        <v>1</v>
      </c>
      <c r="B5" s="419" t="s">
        <v>51</v>
      </c>
      <c r="C5" s="420">
        <v>0</v>
      </c>
      <c r="D5" s="385">
        <f>C8</f>
        <v>0.010000000009313226</v>
      </c>
    </row>
    <row r="6" spans="1:4" ht="36" customHeight="1">
      <c r="A6" s="357">
        <v>2</v>
      </c>
      <c r="B6" s="419" t="s">
        <v>474</v>
      </c>
      <c r="C6" s="420">
        <v>279850</v>
      </c>
      <c r="D6" s="422">
        <v>163505</v>
      </c>
    </row>
    <row r="7" spans="1:4" ht="35.25" customHeight="1">
      <c r="A7" s="357">
        <v>3</v>
      </c>
      <c r="B7" s="419" t="s">
        <v>52</v>
      </c>
      <c r="C7" s="420">
        <v>279849.99</v>
      </c>
      <c r="D7" s="422">
        <v>160029</v>
      </c>
    </row>
    <row r="8" spans="1:4" ht="39.75" customHeight="1">
      <c r="A8" s="357">
        <v>4</v>
      </c>
      <c r="B8" s="419" t="s">
        <v>475</v>
      </c>
      <c r="C8" s="359">
        <f>C5+C6-C7</f>
        <v>0.010000000009313226</v>
      </c>
      <c r="D8" s="385">
        <f>D5+D6-D7</f>
        <v>3476.0100000000093</v>
      </c>
    </row>
    <row r="9" spans="1:4" ht="21" customHeight="1" thickBot="1">
      <c r="A9" s="423">
        <v>5</v>
      </c>
      <c r="B9" s="424" t="s">
        <v>439</v>
      </c>
      <c r="C9" s="425">
        <v>1064</v>
      </c>
      <c r="D9" s="426">
        <v>453</v>
      </c>
    </row>
    <row r="10" spans="1:5" ht="21" customHeight="1">
      <c r="A10" s="427"/>
      <c r="B10" s="428"/>
      <c r="C10" s="348"/>
      <c r="E10" s="421"/>
    </row>
    <row r="14" ht="18.75">
      <c r="C14" s="429" t="s">
        <v>78</v>
      </c>
    </row>
  </sheetData>
  <sheetProtection/>
  <mergeCells count="2">
    <mergeCell ref="A1:D1"/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M9"/>
  <sheetViews>
    <sheetView zoomScale="90" zoomScaleNormal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12" sqref="M12"/>
    </sheetView>
  </sheetViews>
  <sheetFormatPr defaultColWidth="9.140625" defaultRowHeight="12.75"/>
  <cols>
    <col min="1" max="1" width="8.8515625" style="77" customWidth="1"/>
    <col min="2" max="2" width="20.57421875" style="77" customWidth="1"/>
    <col min="3" max="3" width="18.28125" style="77" customWidth="1"/>
    <col min="4" max="4" width="15.8515625" style="77" customWidth="1"/>
    <col min="5" max="5" width="15.7109375" style="77" customWidth="1"/>
    <col min="6" max="6" width="14.57421875" style="77" customWidth="1"/>
    <col min="7" max="7" width="19.00390625" style="77" customWidth="1"/>
    <col min="8" max="8" width="20.28125" style="77" customWidth="1"/>
    <col min="9" max="9" width="18.00390625" style="77" customWidth="1"/>
    <col min="10" max="10" width="14.28125" style="77" customWidth="1"/>
    <col min="11" max="11" width="18.140625" style="77" customWidth="1"/>
    <col min="12" max="12" width="13.140625" style="77" customWidth="1"/>
    <col min="13" max="13" width="17.140625" style="77" customWidth="1"/>
    <col min="14" max="16384" width="9.140625" style="77" customWidth="1"/>
  </cols>
  <sheetData>
    <row r="1" spans="1:13" s="75" customFormat="1" ht="34.5" customHeight="1">
      <c r="A1" s="700" t="s">
        <v>53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2"/>
    </row>
    <row r="2" spans="1:13" s="75" customFormat="1" ht="34.5" customHeight="1">
      <c r="A2" s="703" t="s">
        <v>888</v>
      </c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5"/>
    </row>
    <row r="3" spans="1:13" s="75" customFormat="1" ht="29.25" customHeight="1">
      <c r="A3" s="707" t="s">
        <v>118</v>
      </c>
      <c r="B3" s="708" t="s">
        <v>916</v>
      </c>
      <c r="C3" s="708"/>
      <c r="D3" s="708"/>
      <c r="E3" s="708"/>
      <c r="F3" s="708"/>
      <c r="G3" s="708"/>
      <c r="H3" s="708" t="s">
        <v>54</v>
      </c>
      <c r="I3" s="708"/>
      <c r="J3" s="708"/>
      <c r="K3" s="708"/>
      <c r="L3" s="708"/>
      <c r="M3" s="709"/>
    </row>
    <row r="4" spans="1:13" s="76" customFormat="1" ht="171.75" customHeight="1">
      <c r="A4" s="707"/>
      <c r="B4" s="488" t="s">
        <v>11</v>
      </c>
      <c r="C4" s="488" t="s">
        <v>513</v>
      </c>
      <c r="D4" s="488" t="s">
        <v>163</v>
      </c>
      <c r="E4" s="488" t="s">
        <v>39</v>
      </c>
      <c r="F4" s="488" t="s">
        <v>40</v>
      </c>
      <c r="G4" s="488" t="s">
        <v>116</v>
      </c>
      <c r="H4" s="488" t="s">
        <v>11</v>
      </c>
      <c r="I4" s="488" t="s">
        <v>513</v>
      </c>
      <c r="J4" s="488" t="s">
        <v>163</v>
      </c>
      <c r="K4" s="488" t="s">
        <v>39</v>
      </c>
      <c r="L4" s="103" t="s">
        <v>40</v>
      </c>
      <c r="M4" s="105" t="s">
        <v>116</v>
      </c>
    </row>
    <row r="5" spans="1:13" ht="31.5">
      <c r="A5" s="106"/>
      <c r="B5" s="104" t="s">
        <v>490</v>
      </c>
      <c r="C5" s="104" t="s">
        <v>491</v>
      </c>
      <c r="D5" s="104" t="s">
        <v>492</v>
      </c>
      <c r="E5" s="104" t="s">
        <v>498</v>
      </c>
      <c r="F5" s="104" t="s">
        <v>493</v>
      </c>
      <c r="G5" s="104" t="s">
        <v>875</v>
      </c>
      <c r="H5" s="104" t="s">
        <v>495</v>
      </c>
      <c r="I5" s="104" t="s">
        <v>496</v>
      </c>
      <c r="J5" s="104" t="s">
        <v>497</v>
      </c>
      <c r="K5" s="104" t="s">
        <v>876</v>
      </c>
      <c r="L5" s="313" t="s">
        <v>877</v>
      </c>
      <c r="M5" s="107" t="s">
        <v>878</v>
      </c>
    </row>
    <row r="6" spans="1:13" ht="36" customHeight="1" thickBot="1">
      <c r="A6" s="108">
        <v>1</v>
      </c>
      <c r="B6" s="489">
        <v>5668841.61</v>
      </c>
      <c r="C6" s="489">
        <v>2305842.35</v>
      </c>
      <c r="D6" s="489">
        <v>3925040.82</v>
      </c>
      <c r="E6" s="489"/>
      <c r="F6" s="489">
        <v>66.01</v>
      </c>
      <c r="G6" s="490">
        <f>SUM(B6:F6)</f>
        <v>11899790.790000001</v>
      </c>
      <c r="H6" s="489">
        <v>5502182.09</v>
      </c>
      <c r="I6" s="489">
        <v>2775248.63</v>
      </c>
      <c r="J6" s="489">
        <v>442610.24</v>
      </c>
      <c r="K6" s="489">
        <v>175843.38</v>
      </c>
      <c r="L6" s="489">
        <v>135672.81</v>
      </c>
      <c r="M6" s="491">
        <f>SUM(H6:L6)</f>
        <v>9031557.15</v>
      </c>
    </row>
    <row r="8" ht="15.75">
      <c r="B8" s="335"/>
    </row>
    <row r="9" spans="2:9" ht="15.75">
      <c r="B9" s="335"/>
      <c r="H9" s="706"/>
      <c r="I9" s="706"/>
    </row>
  </sheetData>
  <sheetProtection/>
  <mergeCells count="6">
    <mergeCell ref="A1:M1"/>
    <mergeCell ref="A2:M2"/>
    <mergeCell ref="H9:I9"/>
    <mergeCell ref="A3:A4"/>
    <mergeCell ref="B3:G3"/>
    <mergeCell ref="H3:M3"/>
  </mergeCells>
  <printOptions/>
  <pageMargins left="0.4" right="0.47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43"/>
  <sheetViews>
    <sheetView zoomScale="75" zoomScaleNormal="7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38" sqref="H38:I38"/>
    </sheetView>
  </sheetViews>
  <sheetFormatPr defaultColWidth="9.140625" defaultRowHeight="12.75"/>
  <cols>
    <col min="1" max="1" width="7.28125" style="492" customWidth="1"/>
    <col min="2" max="2" width="39.8515625" style="492" customWidth="1"/>
    <col min="3" max="3" width="9.421875" style="492" customWidth="1"/>
    <col min="4" max="4" width="18.421875" style="492" customWidth="1"/>
    <col min="5" max="5" width="16.7109375" style="492" customWidth="1"/>
    <col min="6" max="6" width="15.421875" style="492" customWidth="1"/>
    <col min="7" max="7" width="5.140625" style="492" customWidth="1"/>
    <col min="8" max="16384" width="9.140625" style="492" customWidth="1"/>
  </cols>
  <sheetData>
    <row r="1" spans="1:6" ht="66.75" customHeight="1" thickBot="1">
      <c r="A1" s="714" t="s">
        <v>55</v>
      </c>
      <c r="B1" s="715"/>
      <c r="C1" s="715"/>
      <c r="D1" s="715"/>
      <c r="E1" s="715"/>
      <c r="F1" s="716"/>
    </row>
    <row r="2" spans="1:6" ht="36.75" customHeight="1" thickBot="1">
      <c r="A2" s="499" t="s">
        <v>887</v>
      </c>
      <c r="B2" s="500"/>
      <c r="C2" s="497"/>
      <c r="D2" s="497"/>
      <c r="E2" s="497"/>
      <c r="F2" s="498"/>
    </row>
    <row r="3" spans="1:7" s="493" customFormat="1" ht="69" customHeight="1" thickBot="1">
      <c r="A3" s="463" t="s">
        <v>775</v>
      </c>
      <c r="B3" s="463" t="s">
        <v>273</v>
      </c>
      <c r="C3" s="466" t="s">
        <v>118</v>
      </c>
      <c r="D3" s="466" t="s">
        <v>280</v>
      </c>
      <c r="E3" s="466" t="s">
        <v>281</v>
      </c>
      <c r="F3" s="467" t="s">
        <v>943</v>
      </c>
      <c r="G3" s="492"/>
    </row>
    <row r="4" spans="1:7" ht="15.75">
      <c r="A4" s="285">
        <v>601</v>
      </c>
      <c r="B4" s="278" t="s">
        <v>574</v>
      </c>
      <c r="C4" s="279" t="s">
        <v>575</v>
      </c>
      <c r="D4" s="468">
        <v>0</v>
      </c>
      <c r="E4" s="494">
        <v>0</v>
      </c>
      <c r="F4" s="276">
        <f aca="true" t="shared" si="0" ref="F4:F38">E4-D4</f>
        <v>0</v>
      </c>
      <c r="G4" s="492"/>
    </row>
    <row r="5" spans="1:7" ht="15.75">
      <c r="A5" s="286">
        <v>602</v>
      </c>
      <c r="B5" s="280" t="s">
        <v>576</v>
      </c>
      <c r="C5" s="281" t="s">
        <v>577</v>
      </c>
      <c r="D5" s="469">
        <v>71907.4</v>
      </c>
      <c r="E5" s="495">
        <v>82814.75</v>
      </c>
      <c r="F5" s="277">
        <f t="shared" si="0"/>
        <v>10907.350000000006</v>
      </c>
      <c r="G5" s="492"/>
    </row>
    <row r="6" spans="1:7" ht="15.75">
      <c r="A6" s="286">
        <v>604</v>
      </c>
      <c r="B6" s="282" t="s">
        <v>578</v>
      </c>
      <c r="C6" s="281" t="s">
        <v>579</v>
      </c>
      <c r="D6" s="469">
        <v>0</v>
      </c>
      <c r="E6" s="495">
        <v>0</v>
      </c>
      <c r="F6" s="277">
        <f t="shared" si="0"/>
        <v>0</v>
      </c>
      <c r="G6" s="492"/>
    </row>
    <row r="7" spans="1:7" ht="15.75">
      <c r="A7" s="286">
        <v>611</v>
      </c>
      <c r="B7" s="280" t="s">
        <v>580</v>
      </c>
      <c r="C7" s="281" t="s">
        <v>581</v>
      </c>
      <c r="D7" s="469">
        <v>0</v>
      </c>
      <c r="E7" s="495">
        <v>0</v>
      </c>
      <c r="F7" s="277">
        <f t="shared" si="0"/>
        <v>0</v>
      </c>
      <c r="G7" s="492"/>
    </row>
    <row r="8" spans="1:7" ht="15.75">
      <c r="A8" s="286">
        <v>612</v>
      </c>
      <c r="B8" s="280" t="s">
        <v>582</v>
      </c>
      <c r="C8" s="281" t="s">
        <v>583</v>
      </c>
      <c r="D8" s="469">
        <v>0</v>
      </c>
      <c r="E8" s="495">
        <v>0</v>
      </c>
      <c r="F8" s="277">
        <f t="shared" si="0"/>
        <v>0</v>
      </c>
      <c r="G8" s="492"/>
    </row>
    <row r="9" spans="1:7" ht="15.75">
      <c r="A9" s="286">
        <v>613</v>
      </c>
      <c r="B9" s="280" t="s">
        <v>584</v>
      </c>
      <c r="C9" s="281" t="s">
        <v>585</v>
      </c>
      <c r="D9" s="469">
        <v>0</v>
      </c>
      <c r="E9" s="495">
        <v>0</v>
      </c>
      <c r="F9" s="277">
        <f t="shared" si="0"/>
        <v>0</v>
      </c>
      <c r="G9" s="492"/>
    </row>
    <row r="10" spans="1:7" ht="15.75">
      <c r="A10" s="286">
        <v>614</v>
      </c>
      <c r="B10" s="280" t="s">
        <v>586</v>
      </c>
      <c r="C10" s="281" t="s">
        <v>587</v>
      </c>
      <c r="D10" s="469">
        <v>0</v>
      </c>
      <c r="E10" s="495">
        <v>0</v>
      </c>
      <c r="F10" s="277">
        <f t="shared" si="0"/>
        <v>0</v>
      </c>
      <c r="G10" s="492"/>
    </row>
    <row r="11" spans="1:7" ht="15.75">
      <c r="A11" s="286">
        <v>621</v>
      </c>
      <c r="B11" s="280" t="s">
        <v>588</v>
      </c>
      <c r="C11" s="281" t="s">
        <v>589</v>
      </c>
      <c r="D11" s="469">
        <v>0</v>
      </c>
      <c r="E11" s="495">
        <v>0</v>
      </c>
      <c r="F11" s="277">
        <f t="shared" si="0"/>
        <v>0</v>
      </c>
      <c r="G11" s="492"/>
    </row>
    <row r="12" spans="1:7" ht="15.75">
      <c r="A12" s="286">
        <v>622</v>
      </c>
      <c r="B12" s="280" t="s">
        <v>590</v>
      </c>
      <c r="C12" s="281" t="s">
        <v>591</v>
      </c>
      <c r="D12" s="469">
        <v>0</v>
      </c>
      <c r="E12" s="495">
        <v>0</v>
      </c>
      <c r="F12" s="277">
        <f t="shared" si="0"/>
        <v>0</v>
      </c>
      <c r="G12" s="492"/>
    </row>
    <row r="13" spans="1:6" ht="15.75">
      <c r="A13" s="286">
        <v>623</v>
      </c>
      <c r="B13" s="280" t="s">
        <v>592</v>
      </c>
      <c r="C13" s="281" t="s">
        <v>593</v>
      </c>
      <c r="D13" s="469">
        <v>0</v>
      </c>
      <c r="E13" s="495">
        <v>0</v>
      </c>
      <c r="F13" s="277">
        <f t="shared" si="0"/>
        <v>0</v>
      </c>
    </row>
    <row r="14" spans="1:6" ht="15.75">
      <c r="A14" s="286">
        <v>624</v>
      </c>
      <c r="B14" s="280" t="s">
        <v>803</v>
      </c>
      <c r="C14" s="281" t="s">
        <v>804</v>
      </c>
      <c r="D14" s="469">
        <v>0</v>
      </c>
      <c r="E14" s="495">
        <v>0</v>
      </c>
      <c r="F14" s="277">
        <f t="shared" si="0"/>
        <v>0</v>
      </c>
    </row>
    <row r="15" spans="1:6" ht="15.75">
      <c r="A15" s="286">
        <v>641</v>
      </c>
      <c r="B15" s="280" t="s">
        <v>531</v>
      </c>
      <c r="C15" s="281" t="s">
        <v>805</v>
      </c>
      <c r="D15" s="469">
        <v>0</v>
      </c>
      <c r="E15" s="495">
        <v>0</v>
      </c>
      <c r="F15" s="277">
        <f t="shared" si="0"/>
        <v>0</v>
      </c>
    </row>
    <row r="16" spans="1:6" ht="15.75">
      <c r="A16" s="286">
        <v>642</v>
      </c>
      <c r="B16" s="280" t="s">
        <v>533</v>
      </c>
      <c r="C16" s="281" t="s">
        <v>806</v>
      </c>
      <c r="D16" s="469">
        <v>0</v>
      </c>
      <c r="E16" s="495">
        <v>0</v>
      </c>
      <c r="F16" s="277">
        <f t="shared" si="0"/>
        <v>0</v>
      </c>
    </row>
    <row r="17" spans="1:6" ht="15.75">
      <c r="A17" s="286">
        <v>643</v>
      </c>
      <c r="B17" s="280" t="s">
        <v>807</v>
      </c>
      <c r="C17" s="281" t="s">
        <v>808</v>
      </c>
      <c r="D17" s="469">
        <v>0</v>
      </c>
      <c r="E17" s="495">
        <v>0</v>
      </c>
      <c r="F17" s="277">
        <f t="shared" si="0"/>
        <v>0</v>
      </c>
    </row>
    <row r="18" spans="1:6" ht="15.75">
      <c r="A18" s="286">
        <v>644</v>
      </c>
      <c r="B18" s="280" t="s">
        <v>537</v>
      </c>
      <c r="C18" s="281" t="s">
        <v>809</v>
      </c>
      <c r="D18" s="469">
        <v>0</v>
      </c>
      <c r="E18" s="495">
        <v>0</v>
      </c>
      <c r="F18" s="277">
        <f t="shared" si="0"/>
        <v>0</v>
      </c>
    </row>
    <row r="19" spans="1:6" ht="15.75">
      <c r="A19" s="286">
        <v>645</v>
      </c>
      <c r="B19" s="280" t="s">
        <v>810</v>
      </c>
      <c r="C19" s="281" t="s">
        <v>811</v>
      </c>
      <c r="D19" s="469">
        <v>0</v>
      </c>
      <c r="E19" s="495">
        <v>0</v>
      </c>
      <c r="F19" s="277">
        <f t="shared" si="0"/>
        <v>0</v>
      </c>
    </row>
    <row r="20" spans="1:6" ht="15.75">
      <c r="A20" s="286">
        <v>646</v>
      </c>
      <c r="B20" s="280" t="s">
        <v>812</v>
      </c>
      <c r="C20" s="281" t="s">
        <v>813</v>
      </c>
      <c r="D20" s="469">
        <v>0</v>
      </c>
      <c r="E20" s="495">
        <v>0</v>
      </c>
      <c r="F20" s="277">
        <f t="shared" si="0"/>
        <v>0</v>
      </c>
    </row>
    <row r="21" spans="1:6" ht="15.75">
      <c r="A21" s="286">
        <v>647</v>
      </c>
      <c r="B21" s="280" t="s">
        <v>814</v>
      </c>
      <c r="C21" s="281" t="s">
        <v>815</v>
      </c>
      <c r="D21" s="469">
        <v>0</v>
      </c>
      <c r="E21" s="495">
        <v>0</v>
      </c>
      <c r="F21" s="277">
        <f t="shared" si="0"/>
        <v>0</v>
      </c>
    </row>
    <row r="22" spans="1:6" ht="15.75">
      <c r="A22" s="286">
        <v>648</v>
      </c>
      <c r="B22" s="280" t="s">
        <v>816</v>
      </c>
      <c r="C22" s="281" t="s">
        <v>817</v>
      </c>
      <c r="D22" s="469">
        <v>0</v>
      </c>
      <c r="E22" s="495">
        <v>0</v>
      </c>
      <c r="F22" s="277">
        <f t="shared" si="0"/>
        <v>0</v>
      </c>
    </row>
    <row r="23" spans="1:6" ht="15.75">
      <c r="A23" s="286">
        <v>649</v>
      </c>
      <c r="B23" s="280" t="s">
        <v>818</v>
      </c>
      <c r="C23" s="281" t="s">
        <v>819</v>
      </c>
      <c r="D23" s="469">
        <v>0</v>
      </c>
      <c r="E23" s="495">
        <v>0</v>
      </c>
      <c r="F23" s="277">
        <f t="shared" si="0"/>
        <v>0</v>
      </c>
    </row>
    <row r="24" spans="1:6" ht="15.75">
      <c r="A24" s="286">
        <v>651</v>
      </c>
      <c r="B24" s="280" t="s">
        <v>820</v>
      </c>
      <c r="C24" s="281" t="s">
        <v>821</v>
      </c>
      <c r="D24" s="469">
        <v>0</v>
      </c>
      <c r="E24" s="495">
        <v>0</v>
      </c>
      <c r="F24" s="277">
        <f t="shared" si="0"/>
        <v>0</v>
      </c>
    </row>
    <row r="25" spans="1:6" ht="15.75">
      <c r="A25" s="286">
        <v>652</v>
      </c>
      <c r="B25" s="280" t="s">
        <v>822</v>
      </c>
      <c r="C25" s="281" t="s">
        <v>823</v>
      </c>
      <c r="D25" s="469">
        <v>0</v>
      </c>
      <c r="E25" s="495">
        <v>0</v>
      </c>
      <c r="F25" s="277">
        <f t="shared" si="0"/>
        <v>0</v>
      </c>
    </row>
    <row r="26" spans="1:6" ht="15.75">
      <c r="A26" s="286">
        <v>653</v>
      </c>
      <c r="B26" s="280" t="s">
        <v>824</v>
      </c>
      <c r="C26" s="281" t="s">
        <v>825</v>
      </c>
      <c r="D26" s="469">
        <v>0</v>
      </c>
      <c r="E26" s="495">
        <v>0</v>
      </c>
      <c r="F26" s="277">
        <f t="shared" si="0"/>
        <v>0</v>
      </c>
    </row>
    <row r="27" spans="1:6" ht="15.75">
      <c r="A27" s="286">
        <v>654</v>
      </c>
      <c r="B27" s="280" t="s">
        <v>826</v>
      </c>
      <c r="C27" s="281" t="s">
        <v>827</v>
      </c>
      <c r="D27" s="469">
        <v>0</v>
      </c>
      <c r="E27" s="495">
        <v>0</v>
      </c>
      <c r="F27" s="277">
        <f t="shared" si="0"/>
        <v>0</v>
      </c>
    </row>
    <row r="28" spans="1:6" ht="15.75">
      <c r="A28" s="286">
        <v>655</v>
      </c>
      <c r="B28" s="280" t="s">
        <v>828</v>
      </c>
      <c r="C28" s="281" t="s">
        <v>829</v>
      </c>
      <c r="D28" s="469">
        <v>0</v>
      </c>
      <c r="E28" s="495">
        <v>0</v>
      </c>
      <c r="F28" s="277">
        <f t="shared" si="0"/>
        <v>0</v>
      </c>
    </row>
    <row r="29" spans="1:6" ht="15.75">
      <c r="A29" s="287">
        <v>656</v>
      </c>
      <c r="B29" s="280" t="s">
        <v>830</v>
      </c>
      <c r="C29" s="281" t="s">
        <v>831</v>
      </c>
      <c r="D29" s="469">
        <v>0</v>
      </c>
      <c r="E29" s="495">
        <v>9380</v>
      </c>
      <c r="F29" s="277">
        <f t="shared" si="0"/>
        <v>9380</v>
      </c>
    </row>
    <row r="30" spans="1:6" ht="15.75">
      <c r="A30" s="287">
        <v>657</v>
      </c>
      <c r="B30" s="280" t="s">
        <v>832</v>
      </c>
      <c r="C30" s="281" t="s">
        <v>833</v>
      </c>
      <c r="D30" s="469">
        <v>0</v>
      </c>
      <c r="E30" s="495">
        <v>0</v>
      </c>
      <c r="F30" s="277">
        <f t="shared" si="0"/>
        <v>0</v>
      </c>
    </row>
    <row r="31" spans="1:6" ht="15.75">
      <c r="A31" s="287">
        <v>658</v>
      </c>
      <c r="B31" s="280" t="s">
        <v>834</v>
      </c>
      <c r="C31" s="281" t="s">
        <v>835</v>
      </c>
      <c r="D31" s="469">
        <v>0</v>
      </c>
      <c r="E31" s="495">
        <v>0</v>
      </c>
      <c r="F31" s="277">
        <f t="shared" si="0"/>
        <v>0</v>
      </c>
    </row>
    <row r="32" spans="1:6" ht="15.75">
      <c r="A32" s="287">
        <v>661</v>
      </c>
      <c r="B32" s="280" t="s">
        <v>836</v>
      </c>
      <c r="C32" s="281" t="s">
        <v>837</v>
      </c>
      <c r="D32" s="469">
        <v>0</v>
      </c>
      <c r="E32" s="495">
        <v>0</v>
      </c>
      <c r="F32" s="277">
        <f t="shared" si="0"/>
        <v>0</v>
      </c>
    </row>
    <row r="33" spans="1:6" ht="15.75">
      <c r="A33" s="287">
        <v>662</v>
      </c>
      <c r="B33" s="280" t="s">
        <v>838</v>
      </c>
      <c r="C33" s="281" t="s">
        <v>839</v>
      </c>
      <c r="D33" s="469">
        <v>0</v>
      </c>
      <c r="E33" s="495">
        <v>0</v>
      </c>
      <c r="F33" s="277">
        <f t="shared" si="0"/>
        <v>0</v>
      </c>
    </row>
    <row r="34" spans="1:6" ht="15.75">
      <c r="A34" s="287">
        <v>663</v>
      </c>
      <c r="B34" s="280" t="s">
        <v>840</v>
      </c>
      <c r="C34" s="281" t="s">
        <v>841</v>
      </c>
      <c r="D34" s="469">
        <v>0</v>
      </c>
      <c r="E34" s="495">
        <v>0</v>
      </c>
      <c r="F34" s="277">
        <f t="shared" si="0"/>
        <v>0</v>
      </c>
    </row>
    <row r="35" spans="1:7" ht="15.75">
      <c r="A35" s="287">
        <v>664</v>
      </c>
      <c r="B35" s="280" t="s">
        <v>842</v>
      </c>
      <c r="C35" s="281" t="s">
        <v>843</v>
      </c>
      <c r="D35" s="469">
        <v>0</v>
      </c>
      <c r="E35" s="496">
        <v>0</v>
      </c>
      <c r="F35" s="277">
        <f t="shared" si="0"/>
        <v>0</v>
      </c>
      <c r="G35" s="492"/>
    </row>
    <row r="36" spans="1:7" ht="15.75">
      <c r="A36" s="287">
        <v>665</v>
      </c>
      <c r="B36" s="280" t="s">
        <v>844</v>
      </c>
      <c r="C36" s="281" t="s">
        <v>845</v>
      </c>
      <c r="D36" s="469">
        <v>0</v>
      </c>
      <c r="E36" s="496">
        <v>0</v>
      </c>
      <c r="F36" s="277">
        <f t="shared" si="0"/>
        <v>0</v>
      </c>
      <c r="G36" s="492"/>
    </row>
    <row r="37" spans="1:6" ht="15.75">
      <c r="A37" s="287">
        <v>667</v>
      </c>
      <c r="B37" s="280" t="s">
        <v>846</v>
      </c>
      <c r="C37" s="281" t="s">
        <v>847</v>
      </c>
      <c r="D37" s="469">
        <v>0</v>
      </c>
      <c r="E37" s="496">
        <v>0</v>
      </c>
      <c r="F37" s="277">
        <f t="shared" si="0"/>
        <v>0</v>
      </c>
    </row>
    <row r="38" spans="1:6" ht="15.75">
      <c r="A38" s="287">
        <v>691</v>
      </c>
      <c r="B38" s="280" t="s">
        <v>848</v>
      </c>
      <c r="C38" s="281" t="s">
        <v>849</v>
      </c>
      <c r="D38" s="469">
        <v>133375</v>
      </c>
      <c r="E38" s="496">
        <v>83930</v>
      </c>
      <c r="F38" s="277">
        <f t="shared" si="0"/>
        <v>-49445</v>
      </c>
    </row>
    <row r="39" spans="1:6" ht="15.75">
      <c r="A39" s="710" t="s">
        <v>850</v>
      </c>
      <c r="B39" s="711"/>
      <c r="C39" s="283" t="s">
        <v>851</v>
      </c>
      <c r="D39" s="274">
        <f>SUM(D4:D38)</f>
        <v>205282.4</v>
      </c>
      <c r="E39" s="275">
        <f>SUM(E4:E38)</f>
        <v>176124.75</v>
      </c>
      <c r="F39" s="277">
        <f>SUM(F4:F38)</f>
        <v>-29157.649999999994</v>
      </c>
    </row>
    <row r="40" spans="1:6" ht="15.75">
      <c r="A40" s="712" t="s">
        <v>852</v>
      </c>
      <c r="B40" s="713"/>
      <c r="C40" s="284" t="s">
        <v>853</v>
      </c>
      <c r="D40" s="49">
        <v>86693.15</v>
      </c>
      <c r="E40" s="336">
        <v>57820.58</v>
      </c>
      <c r="F40" s="277">
        <v>-28872.57</v>
      </c>
    </row>
    <row r="41" spans="1:6" ht="15.75">
      <c r="A41" s="287">
        <v>591</v>
      </c>
      <c r="B41" s="280" t="s">
        <v>854</v>
      </c>
      <c r="C41" s="281" t="s">
        <v>855</v>
      </c>
      <c r="D41" s="469">
        <v>0</v>
      </c>
      <c r="E41" s="495">
        <v>0</v>
      </c>
      <c r="F41" s="277">
        <f>E41-D41</f>
        <v>0</v>
      </c>
    </row>
    <row r="42" spans="1:6" ht="15.75">
      <c r="A42" s="287">
        <v>595</v>
      </c>
      <c r="B42" s="280" t="s">
        <v>856</v>
      </c>
      <c r="C42" s="281" t="s">
        <v>857</v>
      </c>
      <c r="D42" s="469">
        <v>0</v>
      </c>
      <c r="E42" s="495">
        <v>0</v>
      </c>
      <c r="F42" s="277">
        <f>E42-D42</f>
        <v>0</v>
      </c>
    </row>
    <row r="43" spans="1:6" ht="15.75">
      <c r="A43" s="710" t="s">
        <v>858</v>
      </c>
      <c r="B43" s="711"/>
      <c r="C43" s="283" t="s">
        <v>859</v>
      </c>
      <c r="D43" s="274">
        <f>D40-D41-D42</f>
        <v>86693.15</v>
      </c>
      <c r="E43" s="274">
        <f>E40-E41-E42</f>
        <v>57820.58</v>
      </c>
      <c r="F43" s="277">
        <f>E43-D43</f>
        <v>-28872.569999999992</v>
      </c>
    </row>
  </sheetData>
  <sheetProtection/>
  <mergeCells count="4">
    <mergeCell ref="A39:B39"/>
    <mergeCell ref="A40:B40"/>
    <mergeCell ref="A43:B43"/>
    <mergeCell ref="A1:F1"/>
  </mergeCells>
  <printOptions/>
  <pageMargins left="0.5511811023622047" right="0.4724409448818898" top="0.5905511811023623" bottom="0.4724409448818898" header="0.15748031496062992" footer="0.15748031496062992"/>
  <pageSetup fitToHeight="1" fitToWidth="1" horizontalDpi="600" verticalDpi="600" orientation="portrait" paperSize="9" scale="8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42"/>
  <sheetViews>
    <sheetView zoomScale="75" zoomScaleNormal="7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33" sqref="H33"/>
    </sheetView>
  </sheetViews>
  <sheetFormatPr defaultColWidth="9.140625" defaultRowHeight="12.75"/>
  <cols>
    <col min="1" max="1" width="8.28125" style="0" customWidth="1"/>
    <col min="2" max="2" width="42.140625" style="0" customWidth="1"/>
    <col min="3" max="3" width="10.140625" style="0" customWidth="1"/>
    <col min="4" max="4" width="17.421875" style="0" customWidth="1"/>
    <col min="5" max="5" width="17.140625" style="0" customWidth="1"/>
    <col min="6" max="6" width="16.57421875" style="0" customWidth="1"/>
  </cols>
  <sheetData>
    <row r="1" spans="1:6" ht="61.5" customHeight="1" thickBot="1">
      <c r="A1" s="720" t="s">
        <v>56</v>
      </c>
      <c r="B1" s="721"/>
      <c r="C1" s="721"/>
      <c r="D1" s="721"/>
      <c r="E1" s="721"/>
      <c r="F1" s="722"/>
    </row>
    <row r="2" spans="1:6" ht="30.75" customHeight="1" thickBot="1">
      <c r="A2" s="717" t="s">
        <v>881</v>
      </c>
      <c r="B2" s="718"/>
      <c r="C2" s="718"/>
      <c r="D2" s="718"/>
      <c r="E2" s="718"/>
      <c r="F2" s="719"/>
    </row>
    <row r="3" spans="1:6" ht="64.5" customHeight="1" thickBot="1">
      <c r="A3" s="463" t="s">
        <v>775</v>
      </c>
      <c r="B3" s="464" t="s">
        <v>273</v>
      </c>
      <c r="C3" s="465" t="s">
        <v>118</v>
      </c>
      <c r="D3" s="466" t="s">
        <v>942</v>
      </c>
      <c r="E3" s="466" t="s">
        <v>57</v>
      </c>
      <c r="F3" s="467" t="s">
        <v>943</v>
      </c>
    </row>
    <row r="4" spans="1:6" ht="15.75">
      <c r="A4" s="401">
        <v>501</v>
      </c>
      <c r="B4" s="269" t="s">
        <v>776</v>
      </c>
      <c r="C4" s="252" t="s">
        <v>777</v>
      </c>
      <c r="D4" s="468">
        <v>1997.29</v>
      </c>
      <c r="E4" s="468">
        <v>3248.99</v>
      </c>
      <c r="F4" s="273">
        <f aca="true" t="shared" si="0" ref="F4:F40">E4-D4</f>
        <v>1251.6999999999998</v>
      </c>
    </row>
    <row r="5" spans="1:6" ht="15.75">
      <c r="A5" s="400">
        <v>502</v>
      </c>
      <c r="B5" s="270" t="s">
        <v>778</v>
      </c>
      <c r="C5" s="248" t="s">
        <v>779</v>
      </c>
      <c r="D5" s="469">
        <v>3505.91</v>
      </c>
      <c r="E5" s="469">
        <v>11019.54</v>
      </c>
      <c r="F5" s="50">
        <f t="shared" si="0"/>
        <v>7513.630000000001</v>
      </c>
    </row>
    <row r="6" spans="1:6" ht="15.75">
      <c r="A6" s="400">
        <v>504</v>
      </c>
      <c r="B6" s="270" t="s">
        <v>780</v>
      </c>
      <c r="C6" s="248" t="s">
        <v>781</v>
      </c>
      <c r="D6" s="469">
        <v>0</v>
      </c>
      <c r="E6" s="469">
        <v>0</v>
      </c>
      <c r="F6" s="50">
        <f t="shared" si="0"/>
        <v>0</v>
      </c>
    </row>
    <row r="7" spans="1:6" ht="15.75">
      <c r="A7" s="400">
        <v>511</v>
      </c>
      <c r="B7" s="270" t="s">
        <v>782</v>
      </c>
      <c r="C7" s="248" t="s">
        <v>783</v>
      </c>
      <c r="D7" s="469">
        <v>460.44</v>
      </c>
      <c r="E7" s="469">
        <v>421.21</v>
      </c>
      <c r="F7" s="50">
        <f t="shared" si="0"/>
        <v>-39.23000000000002</v>
      </c>
    </row>
    <row r="8" spans="1:6" ht="15.75">
      <c r="A8" s="400">
        <v>512</v>
      </c>
      <c r="B8" s="270" t="s">
        <v>784</v>
      </c>
      <c r="C8" s="248" t="s">
        <v>785</v>
      </c>
      <c r="D8" s="469">
        <v>114.6</v>
      </c>
      <c r="E8" s="469">
        <v>154.82</v>
      </c>
      <c r="F8" s="50">
        <f t="shared" si="0"/>
        <v>40.22</v>
      </c>
    </row>
    <row r="9" spans="1:6" ht="15.75">
      <c r="A9" s="400">
        <v>513</v>
      </c>
      <c r="B9" s="270" t="s">
        <v>786</v>
      </c>
      <c r="C9" s="248" t="s">
        <v>787</v>
      </c>
      <c r="D9" s="469">
        <v>230.76</v>
      </c>
      <c r="E9" s="469">
        <v>94.06</v>
      </c>
      <c r="F9" s="50">
        <f t="shared" si="0"/>
        <v>-136.7</v>
      </c>
    </row>
    <row r="10" spans="1:6" ht="15.75">
      <c r="A10" s="400">
        <v>518</v>
      </c>
      <c r="B10" s="270" t="s">
        <v>788</v>
      </c>
      <c r="C10" s="248" t="s">
        <v>789</v>
      </c>
      <c r="D10" s="469">
        <v>29941.13</v>
      </c>
      <c r="E10" s="469">
        <v>36406.39</v>
      </c>
      <c r="F10" s="50">
        <f t="shared" si="0"/>
        <v>6465.259999999998</v>
      </c>
    </row>
    <row r="11" spans="1:6" ht="15.75">
      <c r="A11" s="400">
        <v>521</v>
      </c>
      <c r="B11" s="270" t="s">
        <v>790</v>
      </c>
      <c r="C11" s="248" t="s">
        <v>791</v>
      </c>
      <c r="D11" s="469">
        <v>40049.02</v>
      </c>
      <c r="E11" s="469">
        <v>28085.94</v>
      </c>
      <c r="F11" s="50">
        <f t="shared" si="0"/>
        <v>-11963.079999999998</v>
      </c>
    </row>
    <row r="12" spans="1:6" ht="15.75">
      <c r="A12" s="400">
        <v>524</v>
      </c>
      <c r="B12" s="270" t="s">
        <v>792</v>
      </c>
      <c r="C12" s="248" t="s">
        <v>793</v>
      </c>
      <c r="D12" s="469">
        <v>13821.17</v>
      </c>
      <c r="E12" s="469">
        <v>9444.89</v>
      </c>
      <c r="F12" s="50">
        <f t="shared" si="0"/>
        <v>-4376.280000000001</v>
      </c>
    </row>
    <row r="13" spans="1:6" ht="15.75">
      <c r="A13" s="400">
        <v>525</v>
      </c>
      <c r="B13" s="270" t="s">
        <v>794</v>
      </c>
      <c r="C13" s="248" t="s">
        <v>795</v>
      </c>
      <c r="D13" s="469">
        <v>0</v>
      </c>
      <c r="E13" s="469">
        <v>0</v>
      </c>
      <c r="F13" s="50">
        <f t="shared" si="0"/>
        <v>0</v>
      </c>
    </row>
    <row r="14" spans="1:6" ht="15.75">
      <c r="A14" s="400">
        <v>527</v>
      </c>
      <c r="B14" s="270" t="s">
        <v>796</v>
      </c>
      <c r="C14" s="248" t="s">
        <v>797</v>
      </c>
      <c r="D14" s="469">
        <v>5064.44</v>
      </c>
      <c r="E14" s="469">
        <v>4010.48</v>
      </c>
      <c r="F14" s="50">
        <f t="shared" si="0"/>
        <v>-1053.9599999999996</v>
      </c>
    </row>
    <row r="15" spans="1:6" ht="15.75">
      <c r="A15" s="400">
        <v>528</v>
      </c>
      <c r="B15" s="270" t="s">
        <v>798</v>
      </c>
      <c r="C15" s="248" t="s">
        <v>799</v>
      </c>
      <c r="D15" s="469">
        <v>0</v>
      </c>
      <c r="E15" s="469">
        <v>0</v>
      </c>
      <c r="F15" s="50">
        <f t="shared" si="0"/>
        <v>0</v>
      </c>
    </row>
    <row r="16" spans="1:6" ht="15.75">
      <c r="A16" s="400">
        <v>531</v>
      </c>
      <c r="B16" s="270" t="s">
        <v>800</v>
      </c>
      <c r="C16" s="248" t="s">
        <v>801</v>
      </c>
      <c r="D16" s="469">
        <v>0</v>
      </c>
      <c r="E16" s="469">
        <v>0</v>
      </c>
      <c r="F16" s="50">
        <f t="shared" si="0"/>
        <v>0</v>
      </c>
    </row>
    <row r="17" spans="1:6" ht="15.75">
      <c r="A17" s="400">
        <v>532</v>
      </c>
      <c r="B17" s="270" t="s">
        <v>802</v>
      </c>
      <c r="C17" s="248" t="s">
        <v>528</v>
      </c>
      <c r="D17" s="469">
        <v>0</v>
      </c>
      <c r="E17" s="469">
        <v>0</v>
      </c>
      <c r="F17" s="50">
        <f t="shared" si="0"/>
        <v>0</v>
      </c>
    </row>
    <row r="18" spans="1:6" ht="15.75">
      <c r="A18" s="400">
        <v>538</v>
      </c>
      <c r="B18" s="270" t="s">
        <v>529</v>
      </c>
      <c r="C18" s="248" t="s">
        <v>530</v>
      </c>
      <c r="D18" s="469">
        <v>200</v>
      </c>
      <c r="E18" s="469">
        <v>470.14</v>
      </c>
      <c r="F18" s="50">
        <f t="shared" si="0"/>
        <v>270.14</v>
      </c>
    </row>
    <row r="19" spans="1:6" ht="15.75">
      <c r="A19" s="400">
        <v>541</v>
      </c>
      <c r="B19" s="270" t="s">
        <v>531</v>
      </c>
      <c r="C19" s="248" t="s">
        <v>532</v>
      </c>
      <c r="D19" s="469">
        <v>0</v>
      </c>
      <c r="E19" s="469">
        <v>0</v>
      </c>
      <c r="F19" s="50">
        <f t="shared" si="0"/>
        <v>0</v>
      </c>
    </row>
    <row r="20" spans="1:6" ht="15.75">
      <c r="A20" s="400">
        <v>542</v>
      </c>
      <c r="B20" s="270" t="s">
        <v>533</v>
      </c>
      <c r="C20" s="248" t="s">
        <v>534</v>
      </c>
      <c r="D20" s="469">
        <v>0</v>
      </c>
      <c r="E20" s="469">
        <v>0</v>
      </c>
      <c r="F20" s="50">
        <f t="shared" si="0"/>
        <v>0</v>
      </c>
    </row>
    <row r="21" spans="1:6" ht="15.75">
      <c r="A21" s="400">
        <v>543</v>
      </c>
      <c r="B21" s="270" t="s">
        <v>535</v>
      </c>
      <c r="C21" s="248" t="s">
        <v>536</v>
      </c>
      <c r="D21" s="469">
        <v>370.59</v>
      </c>
      <c r="E21" s="469">
        <v>0</v>
      </c>
      <c r="F21" s="50">
        <f t="shared" si="0"/>
        <v>-370.59</v>
      </c>
    </row>
    <row r="22" spans="1:6" ht="15.75">
      <c r="A22" s="400">
        <v>544</v>
      </c>
      <c r="B22" s="270" t="s">
        <v>537</v>
      </c>
      <c r="C22" s="248" t="s">
        <v>538</v>
      </c>
      <c r="D22" s="469">
        <v>0</v>
      </c>
      <c r="E22" s="469">
        <v>0</v>
      </c>
      <c r="F22" s="50">
        <f t="shared" si="0"/>
        <v>0</v>
      </c>
    </row>
    <row r="23" spans="1:6" ht="15.75">
      <c r="A23" s="400">
        <v>545</v>
      </c>
      <c r="B23" s="270" t="s">
        <v>539</v>
      </c>
      <c r="C23" s="248" t="s">
        <v>540</v>
      </c>
      <c r="D23" s="469">
        <v>0</v>
      </c>
      <c r="E23" s="469">
        <v>0</v>
      </c>
      <c r="F23" s="50">
        <f t="shared" si="0"/>
        <v>0</v>
      </c>
    </row>
    <row r="24" spans="1:6" ht="15.75">
      <c r="A24" s="400">
        <v>546</v>
      </c>
      <c r="B24" s="270" t="s">
        <v>541</v>
      </c>
      <c r="C24" s="248" t="s">
        <v>542</v>
      </c>
      <c r="D24" s="469">
        <v>0</v>
      </c>
      <c r="E24" s="469">
        <v>0</v>
      </c>
      <c r="F24" s="50">
        <f t="shared" si="0"/>
        <v>0</v>
      </c>
    </row>
    <row r="25" spans="1:6" ht="15.75">
      <c r="A25" s="400">
        <v>547</v>
      </c>
      <c r="B25" s="270" t="s">
        <v>543</v>
      </c>
      <c r="C25" s="248" t="s">
        <v>544</v>
      </c>
      <c r="D25" s="469">
        <v>0</v>
      </c>
      <c r="E25" s="469">
        <v>0</v>
      </c>
      <c r="F25" s="50">
        <f t="shared" si="0"/>
        <v>0</v>
      </c>
    </row>
    <row r="26" spans="1:6" ht="15.75">
      <c r="A26" s="400">
        <v>548</v>
      </c>
      <c r="B26" s="270" t="s">
        <v>545</v>
      </c>
      <c r="C26" s="248" t="s">
        <v>546</v>
      </c>
      <c r="D26" s="469">
        <v>0</v>
      </c>
      <c r="E26" s="469">
        <v>0</v>
      </c>
      <c r="F26" s="50">
        <f t="shared" si="0"/>
        <v>0</v>
      </c>
    </row>
    <row r="27" spans="1:6" ht="15.75">
      <c r="A27" s="400">
        <v>549</v>
      </c>
      <c r="B27" s="270" t="s">
        <v>547</v>
      </c>
      <c r="C27" s="248" t="s">
        <v>548</v>
      </c>
      <c r="D27" s="469">
        <v>4944.9</v>
      </c>
      <c r="E27" s="469">
        <v>844.71</v>
      </c>
      <c r="F27" s="50">
        <f t="shared" si="0"/>
        <v>-4100.19</v>
      </c>
    </row>
    <row r="28" spans="1:6" ht="15.75">
      <c r="A28" s="400">
        <v>551</v>
      </c>
      <c r="B28" s="270" t="s">
        <v>549</v>
      </c>
      <c r="C28" s="248" t="s">
        <v>550</v>
      </c>
      <c r="D28" s="469">
        <v>0</v>
      </c>
      <c r="E28" s="469">
        <v>0</v>
      </c>
      <c r="F28" s="50">
        <f t="shared" si="0"/>
        <v>0</v>
      </c>
    </row>
    <row r="29" spans="1:6" ht="15.75">
      <c r="A29" s="402">
        <v>552</v>
      </c>
      <c r="B29" s="270" t="s">
        <v>745</v>
      </c>
      <c r="C29" s="248" t="s">
        <v>551</v>
      </c>
      <c r="D29" s="469">
        <v>0</v>
      </c>
      <c r="E29" s="469">
        <v>0</v>
      </c>
      <c r="F29" s="50">
        <f t="shared" si="0"/>
        <v>0</v>
      </c>
    </row>
    <row r="30" spans="1:6" ht="15.75">
      <c r="A30" s="402">
        <v>553</v>
      </c>
      <c r="B30" s="270" t="s">
        <v>552</v>
      </c>
      <c r="C30" s="248" t="s">
        <v>553</v>
      </c>
      <c r="D30" s="469">
        <v>0</v>
      </c>
      <c r="E30" s="469">
        <v>0</v>
      </c>
      <c r="F30" s="50">
        <f t="shared" si="0"/>
        <v>0</v>
      </c>
    </row>
    <row r="31" spans="1:6" ht="15.75">
      <c r="A31" s="402">
        <v>554</v>
      </c>
      <c r="B31" s="270" t="s">
        <v>554</v>
      </c>
      <c r="C31" s="248" t="s">
        <v>555</v>
      </c>
      <c r="D31" s="469">
        <v>0</v>
      </c>
      <c r="E31" s="469">
        <v>0</v>
      </c>
      <c r="F31" s="50">
        <f t="shared" si="0"/>
        <v>0</v>
      </c>
    </row>
    <row r="32" spans="1:6" ht="15.75">
      <c r="A32" s="402">
        <v>555</v>
      </c>
      <c r="B32" s="270" t="s">
        <v>556</v>
      </c>
      <c r="C32" s="248" t="s">
        <v>557</v>
      </c>
      <c r="D32" s="469">
        <v>0</v>
      </c>
      <c r="E32" s="469">
        <v>0</v>
      </c>
      <c r="F32" s="50">
        <f t="shared" si="0"/>
        <v>0</v>
      </c>
    </row>
    <row r="33" spans="1:6" ht="15.75">
      <c r="A33" s="402">
        <v>556</v>
      </c>
      <c r="B33" s="270" t="s">
        <v>558</v>
      </c>
      <c r="C33" s="248" t="s">
        <v>559</v>
      </c>
      <c r="D33" s="469">
        <v>17889</v>
      </c>
      <c r="E33" s="469">
        <v>14723</v>
      </c>
      <c r="F33" s="50">
        <f t="shared" si="0"/>
        <v>-3166</v>
      </c>
    </row>
    <row r="34" spans="1:6" ht="15.75">
      <c r="A34" s="402">
        <v>557</v>
      </c>
      <c r="B34" s="270" t="s">
        <v>560</v>
      </c>
      <c r="C34" s="248" t="s">
        <v>561</v>
      </c>
      <c r="D34" s="469">
        <v>0</v>
      </c>
      <c r="E34" s="469">
        <v>0</v>
      </c>
      <c r="F34" s="50">
        <f t="shared" si="0"/>
        <v>0</v>
      </c>
    </row>
    <row r="35" spans="1:6" ht="15.75">
      <c r="A35" s="402">
        <v>558</v>
      </c>
      <c r="B35" s="270" t="s">
        <v>562</v>
      </c>
      <c r="C35" s="248" t="s">
        <v>563</v>
      </c>
      <c r="D35" s="469">
        <v>0</v>
      </c>
      <c r="E35" s="469">
        <v>0</v>
      </c>
      <c r="F35" s="50">
        <f t="shared" si="0"/>
        <v>0</v>
      </c>
    </row>
    <row r="36" spans="1:6" ht="20.25" customHeight="1">
      <c r="A36" s="402">
        <v>561</v>
      </c>
      <c r="B36" s="270" t="s">
        <v>565</v>
      </c>
      <c r="C36" s="248" t="s">
        <v>564</v>
      </c>
      <c r="D36" s="469">
        <v>0</v>
      </c>
      <c r="E36" s="469">
        <v>0</v>
      </c>
      <c r="F36" s="50">
        <f t="shared" si="0"/>
        <v>0</v>
      </c>
    </row>
    <row r="37" spans="1:6" ht="15.75">
      <c r="A37" s="402">
        <v>562</v>
      </c>
      <c r="B37" s="270" t="s">
        <v>567</v>
      </c>
      <c r="C37" s="248" t="s">
        <v>566</v>
      </c>
      <c r="D37" s="469">
        <v>0</v>
      </c>
      <c r="E37" s="469">
        <v>0</v>
      </c>
      <c r="F37" s="50">
        <f t="shared" si="0"/>
        <v>0</v>
      </c>
    </row>
    <row r="38" spans="1:6" ht="15.75">
      <c r="A38" s="402">
        <v>563</v>
      </c>
      <c r="B38" s="270" t="s">
        <v>569</v>
      </c>
      <c r="C38" s="248" t="s">
        <v>568</v>
      </c>
      <c r="D38" s="469">
        <v>0</v>
      </c>
      <c r="E38" s="469">
        <v>0</v>
      </c>
      <c r="F38" s="50">
        <f t="shared" si="0"/>
        <v>0</v>
      </c>
    </row>
    <row r="39" spans="1:6" ht="15.75">
      <c r="A39" s="403">
        <v>565</v>
      </c>
      <c r="B39" s="470" t="s">
        <v>744</v>
      </c>
      <c r="C39" s="248" t="s">
        <v>570</v>
      </c>
      <c r="D39" s="471">
        <v>0</v>
      </c>
      <c r="E39" s="471">
        <v>0</v>
      </c>
      <c r="F39" s="50">
        <f t="shared" si="0"/>
        <v>0</v>
      </c>
    </row>
    <row r="40" spans="1:6" ht="16.5" thickBot="1">
      <c r="A40" s="403">
        <v>567</v>
      </c>
      <c r="B40" s="271" t="s">
        <v>571</v>
      </c>
      <c r="C40" s="249" t="s">
        <v>572</v>
      </c>
      <c r="D40" s="471">
        <v>0</v>
      </c>
      <c r="E40" s="471">
        <v>0</v>
      </c>
      <c r="F40" s="272">
        <f t="shared" si="0"/>
        <v>0</v>
      </c>
    </row>
    <row r="41" spans="1:6" ht="24.75" customHeight="1" thickBot="1">
      <c r="A41" s="723" t="s">
        <v>944</v>
      </c>
      <c r="B41" s="724"/>
      <c r="C41" s="399" t="s">
        <v>573</v>
      </c>
      <c r="D41" s="250">
        <f>SUM(D4:D40)</f>
        <v>118589.24999999999</v>
      </c>
      <c r="E41" s="250">
        <f>SUM(E4:E40)</f>
        <v>108924.17</v>
      </c>
      <c r="F41" s="251">
        <f>SUM(F4:F40)</f>
        <v>-9665.079999999998</v>
      </c>
    </row>
    <row r="42" spans="2:5" ht="12.75">
      <c r="B42" s="202"/>
      <c r="C42" s="202"/>
      <c r="D42" s="202"/>
      <c r="E42" s="202"/>
    </row>
  </sheetData>
  <sheetProtection/>
  <mergeCells count="3">
    <mergeCell ref="A2:F2"/>
    <mergeCell ref="A1:F1"/>
    <mergeCell ref="A41:B41"/>
  </mergeCells>
  <printOptions/>
  <pageMargins left="0.3937007874015748" right="0.2362204724409449" top="0.5905511811023623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8"/>
  <sheetViews>
    <sheetView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21" sqref="M21"/>
    </sheetView>
  </sheetViews>
  <sheetFormatPr defaultColWidth="9.140625" defaultRowHeight="12.75"/>
  <cols>
    <col min="1" max="1" width="3.57421875" style="212" customWidth="1"/>
    <col min="2" max="2" width="50.00390625" style="212" customWidth="1"/>
    <col min="3" max="3" width="7.421875" style="214" customWidth="1"/>
    <col min="4" max="5" width="14.140625" style="215" bestFit="1" customWidth="1"/>
    <col min="6" max="6" width="13.140625" style="215" customWidth="1"/>
    <col min="7" max="7" width="17.421875" style="215" customWidth="1"/>
    <col min="8" max="16384" width="9.140625" style="212" customWidth="1"/>
  </cols>
  <sheetData>
    <row r="1" spans="1:7" ht="35.25" customHeight="1">
      <c r="A1" s="660" t="s">
        <v>60</v>
      </c>
      <c r="B1" s="661"/>
      <c r="C1" s="661"/>
      <c r="D1" s="661"/>
      <c r="E1" s="661"/>
      <c r="F1" s="661"/>
      <c r="G1" s="662"/>
    </row>
    <row r="2" spans="1:7" ht="30" customHeight="1" thickBot="1">
      <c r="A2" s="729" t="s">
        <v>881</v>
      </c>
      <c r="B2" s="730"/>
      <c r="C2" s="730"/>
      <c r="D2" s="730"/>
      <c r="E2" s="730"/>
      <c r="F2" s="730"/>
      <c r="G2" s="731"/>
    </row>
    <row r="3" spans="1:7" ht="57.75" customHeight="1">
      <c r="A3" s="732" t="s">
        <v>711</v>
      </c>
      <c r="B3" s="733"/>
      <c r="C3" s="733" t="s">
        <v>297</v>
      </c>
      <c r="D3" s="736" t="s">
        <v>298</v>
      </c>
      <c r="E3" s="736"/>
      <c r="F3" s="736"/>
      <c r="G3" s="337" t="s">
        <v>299</v>
      </c>
    </row>
    <row r="4" spans="1:7" ht="16.5" thickBot="1">
      <c r="A4" s="734"/>
      <c r="B4" s="735"/>
      <c r="C4" s="735"/>
      <c r="D4" s="297" t="s">
        <v>707</v>
      </c>
      <c r="E4" s="297" t="s">
        <v>708</v>
      </c>
      <c r="F4" s="297" t="s">
        <v>709</v>
      </c>
      <c r="G4" s="298" t="s">
        <v>709</v>
      </c>
    </row>
    <row r="5" spans="1:7" ht="26.25" customHeight="1" thickBot="1">
      <c r="A5" s="737" t="s">
        <v>300</v>
      </c>
      <c r="B5" s="738"/>
      <c r="C5" s="339" t="s">
        <v>301</v>
      </c>
      <c r="D5" s="340">
        <v>1</v>
      </c>
      <c r="E5" s="299">
        <v>2</v>
      </c>
      <c r="F5" s="299">
        <v>3</v>
      </c>
      <c r="G5" s="300">
        <v>4</v>
      </c>
    </row>
    <row r="6" spans="1:7" ht="15.75" customHeight="1">
      <c r="A6" s="725" t="s">
        <v>774</v>
      </c>
      <c r="B6" s="726"/>
      <c r="C6" s="338" t="s">
        <v>277</v>
      </c>
      <c r="D6" s="288">
        <f>D7+D14+D26</f>
        <v>24927672.330000002</v>
      </c>
      <c r="E6" s="288">
        <f>E7+E14+E26</f>
        <v>10378459.74</v>
      </c>
      <c r="F6" s="288">
        <f>F7+F14+F26</f>
        <v>14549212.59</v>
      </c>
      <c r="G6" s="273">
        <f>G7+G14+G26</f>
        <v>14673006.559999999</v>
      </c>
    </row>
    <row r="7" spans="1:7" ht="15.75" customHeight="1">
      <c r="A7" s="244" t="s">
        <v>302</v>
      </c>
      <c r="B7" s="238" t="s">
        <v>965</v>
      </c>
      <c r="C7" s="239" t="s">
        <v>279</v>
      </c>
      <c r="D7" s="49">
        <f>D8+D9+D10+D11+D12+D13</f>
        <v>609266.7200000001</v>
      </c>
      <c r="E7" s="49">
        <f>E8+E9+E10+E11+E12+E13</f>
        <v>381908.44</v>
      </c>
      <c r="F7" s="49">
        <f>F8+F9+F10+F11+F12+F13</f>
        <v>227358.28</v>
      </c>
      <c r="G7" s="50">
        <f>G8+G9+G10+G11+G12+G13</f>
        <v>331123.28</v>
      </c>
    </row>
    <row r="8" spans="1:7" ht="31.5">
      <c r="A8" s="727"/>
      <c r="B8" s="240" t="s">
        <v>303</v>
      </c>
      <c r="C8" s="241" t="s">
        <v>595</v>
      </c>
      <c r="D8" s="469">
        <v>0</v>
      </c>
      <c r="E8" s="469">
        <v>0</v>
      </c>
      <c r="F8" s="469">
        <v>0</v>
      </c>
      <c r="G8" s="472">
        <v>0</v>
      </c>
    </row>
    <row r="9" spans="1:7" ht="15.75" customHeight="1">
      <c r="A9" s="728"/>
      <c r="B9" s="240" t="s">
        <v>304</v>
      </c>
      <c r="C9" s="241" t="s">
        <v>597</v>
      </c>
      <c r="D9" s="469">
        <v>580285.8</v>
      </c>
      <c r="E9" s="469">
        <v>380077.52</v>
      </c>
      <c r="F9" s="469">
        <v>200208.28</v>
      </c>
      <c r="G9" s="472">
        <v>281670.38</v>
      </c>
    </row>
    <row r="10" spans="1:7" ht="15.75" customHeight="1">
      <c r="A10" s="728"/>
      <c r="B10" s="240" t="s">
        <v>305</v>
      </c>
      <c r="C10" s="241" t="s">
        <v>598</v>
      </c>
      <c r="D10" s="469">
        <v>0</v>
      </c>
      <c r="E10" s="469">
        <v>0</v>
      </c>
      <c r="F10" s="469">
        <v>0</v>
      </c>
      <c r="G10" s="472">
        <v>0</v>
      </c>
    </row>
    <row r="11" spans="1:7" ht="31.5">
      <c r="A11" s="728"/>
      <c r="B11" s="240" t="s">
        <v>306</v>
      </c>
      <c r="C11" s="241" t="s">
        <v>600</v>
      </c>
      <c r="D11" s="469">
        <v>1830.92</v>
      </c>
      <c r="E11" s="469">
        <v>1830.92</v>
      </c>
      <c r="F11" s="469">
        <v>0</v>
      </c>
      <c r="G11" s="472">
        <v>0</v>
      </c>
    </row>
    <row r="12" spans="1:7" ht="31.5">
      <c r="A12" s="728"/>
      <c r="B12" s="240" t="s">
        <v>773</v>
      </c>
      <c r="C12" s="241" t="s">
        <v>602</v>
      </c>
      <c r="D12" s="469">
        <v>27150</v>
      </c>
      <c r="E12" s="469">
        <v>0</v>
      </c>
      <c r="F12" s="469">
        <v>27150</v>
      </c>
      <c r="G12" s="472">
        <v>49452.9</v>
      </c>
    </row>
    <row r="13" spans="1:7" ht="31.5">
      <c r="A13" s="728"/>
      <c r="B13" s="240" t="s">
        <v>307</v>
      </c>
      <c r="C13" s="241" t="s">
        <v>604</v>
      </c>
      <c r="D13" s="469">
        <v>0</v>
      </c>
      <c r="E13" s="469">
        <v>0</v>
      </c>
      <c r="F13" s="469">
        <v>0</v>
      </c>
      <c r="G13" s="472">
        <v>0</v>
      </c>
    </row>
    <row r="14" spans="1:7" ht="15.75" customHeight="1">
      <c r="A14" s="244" t="s">
        <v>308</v>
      </c>
      <c r="B14" s="242" t="s">
        <v>966</v>
      </c>
      <c r="C14" s="239" t="s">
        <v>606</v>
      </c>
      <c r="D14" s="49">
        <f>SUM(D15:D25)</f>
        <v>24315019.830000002</v>
      </c>
      <c r="E14" s="49">
        <f>SUM(E15:E25)</f>
        <v>9996551.3</v>
      </c>
      <c r="F14" s="49">
        <f>SUM(F15:F25)</f>
        <v>14318468.530000001</v>
      </c>
      <c r="G14" s="50">
        <f>SUM(G15:G25)</f>
        <v>14338497.5</v>
      </c>
    </row>
    <row r="15" spans="1:7" ht="15.75" customHeight="1">
      <c r="A15" s="245"/>
      <c r="B15" s="243" t="s">
        <v>309</v>
      </c>
      <c r="C15" s="241" t="s">
        <v>608</v>
      </c>
      <c r="D15" s="469">
        <v>550263.9</v>
      </c>
      <c r="E15" s="469">
        <v>0</v>
      </c>
      <c r="F15" s="469">
        <v>550263.9</v>
      </c>
      <c r="G15" s="472">
        <v>550263.9</v>
      </c>
    </row>
    <row r="16" spans="1:7" ht="15.75" customHeight="1">
      <c r="A16" s="245"/>
      <c r="B16" s="243" t="s">
        <v>310</v>
      </c>
      <c r="C16" s="241" t="s">
        <v>610</v>
      </c>
      <c r="D16" s="469">
        <v>0</v>
      </c>
      <c r="E16" s="469">
        <v>0</v>
      </c>
      <c r="F16" s="469">
        <v>0</v>
      </c>
      <c r="G16" s="472">
        <v>0</v>
      </c>
    </row>
    <row r="17" spans="1:7" ht="15.75" customHeight="1">
      <c r="A17" s="245"/>
      <c r="B17" s="243" t="s">
        <v>311</v>
      </c>
      <c r="C17" s="241" t="s">
        <v>612</v>
      </c>
      <c r="D17" s="469">
        <v>16048853.59</v>
      </c>
      <c r="E17" s="469">
        <v>5191318.58</v>
      </c>
      <c r="F17" s="469">
        <v>10857535.01</v>
      </c>
      <c r="G17" s="472">
        <v>11433707.01</v>
      </c>
    </row>
    <row r="18" spans="1:7" ht="31.5">
      <c r="A18" s="245"/>
      <c r="B18" s="243" t="s">
        <v>864</v>
      </c>
      <c r="C18" s="241" t="s">
        <v>614</v>
      </c>
      <c r="D18" s="469">
        <v>7239210.63</v>
      </c>
      <c r="E18" s="469">
        <v>4407197.74</v>
      </c>
      <c r="F18" s="469">
        <v>2832012.89</v>
      </c>
      <c r="G18" s="472">
        <v>2299855.92</v>
      </c>
    </row>
    <row r="19" spans="1:7" ht="15.75" customHeight="1">
      <c r="A19" s="245"/>
      <c r="B19" s="243" t="s">
        <v>312</v>
      </c>
      <c r="C19" s="241" t="s">
        <v>616</v>
      </c>
      <c r="D19" s="469">
        <v>79869.67</v>
      </c>
      <c r="E19" s="469">
        <v>75929.67</v>
      </c>
      <c r="F19" s="469">
        <v>3940</v>
      </c>
      <c r="G19" s="472">
        <v>17230</v>
      </c>
    </row>
    <row r="20" spans="1:7" ht="31.5">
      <c r="A20" s="245"/>
      <c r="B20" s="243" t="s">
        <v>313</v>
      </c>
      <c r="C20" s="241" t="s">
        <v>618</v>
      </c>
      <c r="D20" s="469">
        <v>0</v>
      </c>
      <c r="E20" s="469">
        <v>0</v>
      </c>
      <c r="F20" s="469">
        <v>0</v>
      </c>
      <c r="G20" s="472">
        <v>0</v>
      </c>
    </row>
    <row r="21" spans="1:7" ht="15.75" customHeight="1">
      <c r="A21" s="245"/>
      <c r="B21" s="243" t="s">
        <v>314</v>
      </c>
      <c r="C21" s="241" t="s">
        <v>620</v>
      </c>
      <c r="D21" s="469">
        <v>0</v>
      </c>
      <c r="E21" s="469">
        <v>0</v>
      </c>
      <c r="F21" s="469">
        <v>0</v>
      </c>
      <c r="G21" s="472">
        <v>0</v>
      </c>
    </row>
    <row r="22" spans="1:7" ht="31.5">
      <c r="A22" s="245"/>
      <c r="B22" s="243" t="s">
        <v>315</v>
      </c>
      <c r="C22" s="241" t="s">
        <v>622</v>
      </c>
      <c r="D22" s="469">
        <v>322105.31</v>
      </c>
      <c r="E22" s="469">
        <v>322105.31</v>
      </c>
      <c r="F22" s="469">
        <v>0</v>
      </c>
      <c r="G22" s="472">
        <v>0</v>
      </c>
    </row>
    <row r="23" spans="1:7" ht="31.5">
      <c r="A23" s="245"/>
      <c r="B23" s="243" t="s">
        <v>316</v>
      </c>
      <c r="C23" s="241" t="s">
        <v>624</v>
      </c>
      <c r="D23" s="469">
        <v>0</v>
      </c>
      <c r="E23" s="469">
        <v>0</v>
      </c>
      <c r="F23" s="469">
        <v>0</v>
      </c>
      <c r="G23" s="472">
        <v>0</v>
      </c>
    </row>
    <row r="24" spans="1:7" ht="31.5">
      <c r="A24" s="245"/>
      <c r="B24" s="243" t="s">
        <v>317</v>
      </c>
      <c r="C24" s="241" t="s">
        <v>626</v>
      </c>
      <c r="D24" s="469">
        <v>74716.73</v>
      </c>
      <c r="E24" s="469">
        <v>0</v>
      </c>
      <c r="F24" s="469">
        <v>74716.73</v>
      </c>
      <c r="G24" s="472">
        <v>37440.67</v>
      </c>
    </row>
    <row r="25" spans="1:7" ht="31.5">
      <c r="A25" s="246"/>
      <c r="B25" s="243" t="s">
        <v>318</v>
      </c>
      <c r="C25" s="241" t="s">
        <v>628</v>
      </c>
      <c r="D25" s="469">
        <v>0</v>
      </c>
      <c r="E25" s="469">
        <v>0</v>
      </c>
      <c r="F25" s="469">
        <v>0</v>
      </c>
      <c r="G25" s="472">
        <v>0</v>
      </c>
    </row>
    <row r="26" spans="1:7" ht="15.75" customHeight="1">
      <c r="A26" s="244" t="s">
        <v>319</v>
      </c>
      <c r="B26" s="242" t="s">
        <v>967</v>
      </c>
      <c r="C26" s="239" t="s">
        <v>630</v>
      </c>
      <c r="D26" s="49">
        <f>SUM(D27:D33)</f>
        <v>3385.78</v>
      </c>
      <c r="E26" s="49">
        <f>SUM(E27:E33)</f>
        <v>0</v>
      </c>
      <c r="F26" s="49">
        <f>SUM(F27:F33)</f>
        <v>3385.78</v>
      </c>
      <c r="G26" s="50">
        <f>SUM(G27:G33)</f>
        <v>3385.78</v>
      </c>
    </row>
    <row r="27" spans="1:7" ht="31.5">
      <c r="A27" s="245"/>
      <c r="B27" s="529" t="s">
        <v>251</v>
      </c>
      <c r="C27" s="241" t="s">
        <v>632</v>
      </c>
      <c r="D27" s="469">
        <v>0</v>
      </c>
      <c r="E27" s="469">
        <v>0</v>
      </c>
      <c r="F27" s="469">
        <v>0</v>
      </c>
      <c r="G27" s="472">
        <v>0</v>
      </c>
    </row>
    <row r="28" spans="1:7" ht="31.5">
      <c r="A28" s="245"/>
      <c r="B28" s="529" t="s">
        <v>985</v>
      </c>
      <c r="C28" s="241" t="s">
        <v>634</v>
      </c>
      <c r="D28" s="469">
        <v>3385.78</v>
      </c>
      <c r="E28" s="469">
        <v>0</v>
      </c>
      <c r="F28" s="469">
        <v>3385.78</v>
      </c>
      <c r="G28" s="472">
        <v>3385.78</v>
      </c>
    </row>
    <row r="29" spans="1:7" ht="31.5">
      <c r="A29" s="245"/>
      <c r="B29" s="529" t="s">
        <v>986</v>
      </c>
      <c r="C29" s="241" t="s">
        <v>636</v>
      </c>
      <c r="D29" s="469">
        <v>0</v>
      </c>
      <c r="E29" s="469">
        <v>0</v>
      </c>
      <c r="F29" s="469">
        <v>0</v>
      </c>
      <c r="G29" s="472">
        <v>0</v>
      </c>
    </row>
    <row r="30" spans="1:7" ht="31.5">
      <c r="A30" s="245"/>
      <c r="B30" s="529" t="s">
        <v>320</v>
      </c>
      <c r="C30" s="241" t="s">
        <v>638</v>
      </c>
      <c r="D30" s="469">
        <v>0</v>
      </c>
      <c r="E30" s="469">
        <v>0</v>
      </c>
      <c r="F30" s="469">
        <v>0</v>
      </c>
      <c r="G30" s="472">
        <v>0</v>
      </c>
    </row>
    <row r="31" spans="1:7" ht="20.25" customHeight="1">
      <c r="A31" s="245"/>
      <c r="B31" s="530" t="s">
        <v>987</v>
      </c>
      <c r="C31" s="241" t="s">
        <v>640</v>
      </c>
      <c r="D31" s="469">
        <v>0</v>
      </c>
      <c r="E31" s="469">
        <v>0</v>
      </c>
      <c r="F31" s="469">
        <v>0</v>
      </c>
      <c r="G31" s="472">
        <v>0</v>
      </c>
    </row>
    <row r="32" spans="1:7" ht="31.5">
      <c r="A32" s="246"/>
      <c r="B32" s="529" t="s">
        <v>321</v>
      </c>
      <c r="C32" s="241" t="s">
        <v>642</v>
      </c>
      <c r="D32" s="469">
        <v>0</v>
      </c>
      <c r="E32" s="469">
        <v>0</v>
      </c>
      <c r="F32" s="469">
        <v>0</v>
      </c>
      <c r="G32" s="472">
        <v>0</v>
      </c>
    </row>
    <row r="33" spans="1:7" ht="34.5" customHeight="1" thickBot="1">
      <c r="A33" s="395"/>
      <c r="B33" s="531" t="s">
        <v>988</v>
      </c>
      <c r="C33" s="396" t="s">
        <v>644</v>
      </c>
      <c r="D33" s="473">
        <v>0</v>
      </c>
      <c r="E33" s="473">
        <v>0</v>
      </c>
      <c r="F33" s="473">
        <v>0</v>
      </c>
      <c r="G33" s="474">
        <v>0</v>
      </c>
    </row>
    <row r="34" spans="1:7" s="214" customFormat="1" ht="18" customHeight="1">
      <c r="A34" s="213"/>
      <c r="B34" s="213"/>
      <c r="D34" s="215"/>
      <c r="E34" s="215"/>
      <c r="F34" s="215"/>
      <c r="G34" s="215"/>
    </row>
    <row r="35" spans="1:7" s="214" customFormat="1" ht="18" customHeight="1">
      <c r="A35" s="213"/>
      <c r="B35" s="213"/>
      <c r="D35" s="215"/>
      <c r="E35" s="215"/>
      <c r="F35" s="215"/>
      <c r="G35" s="237"/>
    </row>
    <row r="36" spans="1:7" s="214" customFormat="1" ht="18" customHeight="1">
      <c r="A36" s="213"/>
      <c r="B36" s="213"/>
      <c r="D36" s="215"/>
      <c r="E36" s="215"/>
      <c r="F36" s="215"/>
      <c r="G36" s="215"/>
    </row>
    <row r="37" spans="1:7" s="214" customFormat="1" ht="18" customHeight="1">
      <c r="A37" s="213"/>
      <c r="B37" s="213"/>
      <c r="D37" s="215"/>
      <c r="E37" s="215"/>
      <c r="F37" s="215"/>
      <c r="G37" s="215"/>
    </row>
    <row r="38" spans="1:7" s="214" customFormat="1" ht="18" customHeight="1">
      <c r="A38" s="213"/>
      <c r="B38" s="213"/>
      <c r="D38" s="215"/>
      <c r="E38" s="215"/>
      <c r="F38" s="215"/>
      <c r="G38" s="215"/>
    </row>
    <row r="39" spans="1:7" s="214" customFormat="1" ht="18" customHeight="1">
      <c r="A39" s="213"/>
      <c r="B39" s="213"/>
      <c r="D39" s="215"/>
      <c r="E39" s="215"/>
      <c r="F39" s="215"/>
      <c r="G39" s="215"/>
    </row>
    <row r="40" spans="1:7" s="214" customFormat="1" ht="18" customHeight="1">
      <c r="A40" s="213"/>
      <c r="B40" s="213"/>
      <c r="D40" s="215"/>
      <c r="E40" s="215"/>
      <c r="F40" s="215"/>
      <c r="G40" s="215"/>
    </row>
    <row r="41" spans="1:7" s="214" customFormat="1" ht="18" customHeight="1">
      <c r="A41" s="213"/>
      <c r="B41" s="213"/>
      <c r="D41" s="215"/>
      <c r="E41" s="215"/>
      <c r="F41" s="215"/>
      <c r="G41" s="215"/>
    </row>
    <row r="42" spans="1:7" s="214" customFormat="1" ht="18" customHeight="1">
      <c r="A42" s="212"/>
      <c r="B42" s="212"/>
      <c r="D42" s="215"/>
      <c r="E42" s="215"/>
      <c r="F42" s="215"/>
      <c r="G42" s="215"/>
    </row>
    <row r="43" spans="1:7" s="214" customFormat="1" ht="18" customHeight="1">
      <c r="A43" s="212"/>
      <c r="B43" s="212"/>
      <c r="D43" s="215"/>
      <c r="E43" s="215"/>
      <c r="F43" s="215"/>
      <c r="G43" s="215"/>
    </row>
    <row r="44" spans="1:7" s="214" customFormat="1" ht="18" customHeight="1">
      <c r="A44" s="212"/>
      <c r="B44" s="212"/>
      <c r="D44" s="215"/>
      <c r="E44" s="215"/>
      <c r="F44" s="215"/>
      <c r="G44" s="215"/>
    </row>
    <row r="45" spans="1:7" s="214" customFormat="1" ht="18" customHeight="1">
      <c r="A45" s="212"/>
      <c r="B45" s="212"/>
      <c r="D45" s="215"/>
      <c r="E45" s="215"/>
      <c r="F45" s="215"/>
      <c r="G45" s="215"/>
    </row>
    <row r="46" spans="1:7" s="214" customFormat="1" ht="18" customHeight="1">
      <c r="A46" s="212"/>
      <c r="B46" s="212"/>
      <c r="D46" s="215"/>
      <c r="E46" s="215"/>
      <c r="F46" s="215"/>
      <c r="G46" s="215"/>
    </row>
    <row r="47" spans="1:7" s="214" customFormat="1" ht="18" customHeight="1">
      <c r="A47" s="212"/>
      <c r="B47" s="212"/>
      <c r="D47" s="215"/>
      <c r="E47" s="215"/>
      <c r="F47" s="215"/>
      <c r="G47" s="215"/>
    </row>
    <row r="48" spans="1:7" s="214" customFormat="1" ht="18" customHeight="1">
      <c r="A48" s="212"/>
      <c r="B48" s="212"/>
      <c r="D48" s="215"/>
      <c r="E48" s="215"/>
      <c r="F48" s="215"/>
      <c r="G48" s="215"/>
    </row>
  </sheetData>
  <sheetProtection/>
  <mergeCells count="8">
    <mergeCell ref="A6:B6"/>
    <mergeCell ref="A8:A13"/>
    <mergeCell ref="A2:G2"/>
    <mergeCell ref="A1:G1"/>
    <mergeCell ref="A3:B4"/>
    <mergeCell ref="C3:C4"/>
    <mergeCell ref="D3:F3"/>
    <mergeCell ref="A5:B5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9"/>
  <sheetViews>
    <sheetView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3" sqref="B13"/>
    </sheetView>
  </sheetViews>
  <sheetFormatPr defaultColWidth="9.140625" defaultRowHeight="12.75"/>
  <cols>
    <col min="1" max="1" width="2.421875" style="216" customWidth="1"/>
    <col min="2" max="2" width="54.28125" style="216" customWidth="1"/>
    <col min="3" max="3" width="7.421875" style="216" customWidth="1"/>
    <col min="4" max="4" width="14.140625" style="219" customWidth="1"/>
    <col min="5" max="5" width="12.8515625" style="219" customWidth="1"/>
    <col min="6" max="6" width="14.140625" style="219" bestFit="1" customWidth="1"/>
    <col min="7" max="7" width="17.7109375" style="219" customWidth="1"/>
    <col min="8" max="16384" width="9.140625" style="216" customWidth="1"/>
  </cols>
  <sheetData>
    <row r="1" spans="1:7" ht="24.75" customHeight="1" thickBot="1">
      <c r="A1" s="756" t="s">
        <v>59</v>
      </c>
      <c r="B1" s="757"/>
      <c r="C1" s="757"/>
      <c r="D1" s="757"/>
      <c r="E1" s="757"/>
      <c r="F1" s="757"/>
      <c r="G1" s="758"/>
    </row>
    <row r="2" spans="1:7" ht="33" customHeight="1">
      <c r="A2" s="753" t="s">
        <v>881</v>
      </c>
      <c r="B2" s="754"/>
      <c r="C2" s="754"/>
      <c r="D2" s="754"/>
      <c r="E2" s="754"/>
      <c r="F2" s="754"/>
      <c r="G2" s="755"/>
    </row>
    <row r="3" spans="1:7" ht="61.5" customHeight="1">
      <c r="A3" s="739" t="s">
        <v>711</v>
      </c>
      <c r="B3" s="740"/>
      <c r="C3" s="740"/>
      <c r="D3" s="743" t="s">
        <v>322</v>
      </c>
      <c r="E3" s="743"/>
      <c r="F3" s="743"/>
      <c r="G3" s="247" t="s">
        <v>299</v>
      </c>
    </row>
    <row r="4" spans="1:7" ht="16.5" thickBot="1">
      <c r="A4" s="741"/>
      <c r="B4" s="742"/>
      <c r="C4" s="742"/>
      <c r="D4" s="292" t="s">
        <v>707</v>
      </c>
      <c r="E4" s="292" t="s">
        <v>708</v>
      </c>
      <c r="F4" s="292" t="s">
        <v>709</v>
      </c>
      <c r="G4" s="293" t="s">
        <v>709</v>
      </c>
    </row>
    <row r="5" spans="1:7" ht="21.75" customHeight="1" thickBot="1">
      <c r="A5" s="744" t="s">
        <v>300</v>
      </c>
      <c r="B5" s="745"/>
      <c r="C5" s="294" t="s">
        <v>301</v>
      </c>
      <c r="D5" s="295">
        <v>1</v>
      </c>
      <c r="E5" s="295">
        <v>2</v>
      </c>
      <c r="F5" s="295">
        <v>3</v>
      </c>
      <c r="G5" s="296">
        <v>4</v>
      </c>
    </row>
    <row r="6" spans="1:7" ht="15.75" customHeight="1">
      <c r="A6" s="760" t="s">
        <v>955</v>
      </c>
      <c r="B6" s="761"/>
      <c r="C6" s="404" t="s">
        <v>646</v>
      </c>
      <c r="D6" s="288">
        <f>D7+D14+D19+D28</f>
        <v>4646096.73</v>
      </c>
      <c r="E6" s="288">
        <f>E7+E14+E19+E28</f>
        <v>0</v>
      </c>
      <c r="F6" s="288">
        <f>F7+F14+F19+F28</f>
        <v>4646096.73</v>
      </c>
      <c r="G6" s="273">
        <f>G7+G14+G19+G28</f>
        <v>5017352.11</v>
      </c>
    </row>
    <row r="7" spans="1:7" ht="15.75" customHeight="1">
      <c r="A7" s="255" t="s">
        <v>302</v>
      </c>
      <c r="B7" s="256" t="s">
        <v>323</v>
      </c>
      <c r="C7" s="405" t="s">
        <v>648</v>
      </c>
      <c r="D7" s="49">
        <f>SUM(D8:D13)</f>
        <v>25263.88</v>
      </c>
      <c r="E7" s="49">
        <f>SUM(E8:E13)</f>
        <v>0</v>
      </c>
      <c r="F7" s="49">
        <f>SUM(F8:F13)</f>
        <v>25263.88</v>
      </c>
      <c r="G7" s="50">
        <f>SUM(G8:G13)</f>
        <v>2757.85</v>
      </c>
    </row>
    <row r="8" spans="1:7" ht="15.75" customHeight="1">
      <c r="A8" s="759"/>
      <c r="B8" s="258" t="s">
        <v>324</v>
      </c>
      <c r="C8" s="406" t="s">
        <v>650</v>
      </c>
      <c r="D8" s="475">
        <v>25263.88</v>
      </c>
      <c r="E8" s="476">
        <v>0</v>
      </c>
      <c r="F8" s="475">
        <v>25263.88</v>
      </c>
      <c r="G8" s="477">
        <v>2757.85</v>
      </c>
    </row>
    <row r="9" spans="1:7" ht="31.5">
      <c r="A9" s="762"/>
      <c r="B9" s="258" t="s">
        <v>325</v>
      </c>
      <c r="C9" s="406" t="s">
        <v>652</v>
      </c>
      <c r="D9" s="478">
        <v>0</v>
      </c>
      <c r="E9" s="479">
        <v>0</v>
      </c>
      <c r="F9" s="478">
        <v>0</v>
      </c>
      <c r="G9" s="480">
        <v>0</v>
      </c>
    </row>
    <row r="10" spans="1:7" ht="15.75" customHeight="1">
      <c r="A10" s="762"/>
      <c r="B10" s="258" t="s">
        <v>326</v>
      </c>
      <c r="C10" s="406" t="s">
        <v>654</v>
      </c>
      <c r="D10" s="478">
        <v>0</v>
      </c>
      <c r="E10" s="479">
        <v>0</v>
      </c>
      <c r="F10" s="478">
        <v>0</v>
      </c>
      <c r="G10" s="480">
        <v>0</v>
      </c>
    </row>
    <row r="11" spans="1:7" ht="15.75" customHeight="1">
      <c r="A11" s="762"/>
      <c r="B11" s="258" t="s">
        <v>327</v>
      </c>
      <c r="C11" s="406" t="s">
        <v>656</v>
      </c>
      <c r="D11" s="478">
        <v>0</v>
      </c>
      <c r="E11" s="479">
        <v>0</v>
      </c>
      <c r="F11" s="478">
        <v>0</v>
      </c>
      <c r="G11" s="480">
        <v>0</v>
      </c>
    </row>
    <row r="12" spans="1:7" ht="15.75" customHeight="1">
      <c r="A12" s="762"/>
      <c r="B12" s="258" t="s">
        <v>328</v>
      </c>
      <c r="C12" s="406" t="s">
        <v>658</v>
      </c>
      <c r="D12" s="478">
        <v>0</v>
      </c>
      <c r="E12" s="479">
        <v>0</v>
      </c>
      <c r="F12" s="478">
        <v>0</v>
      </c>
      <c r="G12" s="480">
        <v>0</v>
      </c>
    </row>
    <row r="13" spans="1:7" ht="31.5">
      <c r="A13" s="762"/>
      <c r="B13" s="258" t="s">
        <v>453</v>
      </c>
      <c r="C13" s="406" t="s">
        <v>660</v>
      </c>
      <c r="D13" s="478">
        <v>0</v>
      </c>
      <c r="E13" s="479">
        <v>0</v>
      </c>
      <c r="F13" s="478">
        <v>0</v>
      </c>
      <c r="G13" s="480">
        <v>0</v>
      </c>
    </row>
    <row r="14" spans="1:7" ht="15.75" customHeight="1">
      <c r="A14" s="259" t="s">
        <v>308</v>
      </c>
      <c r="B14" s="256" t="s">
        <v>954</v>
      </c>
      <c r="C14" s="407" t="s">
        <v>662</v>
      </c>
      <c r="D14" s="49">
        <f>SUM(D15:D18)</f>
        <v>0</v>
      </c>
      <c r="E14" s="49">
        <f>SUM(E15:E18)</f>
        <v>0</v>
      </c>
      <c r="F14" s="49">
        <f>SUM(F15:F18)</f>
        <v>0</v>
      </c>
      <c r="G14" s="50">
        <f>SUM(G15:G18)</f>
        <v>0</v>
      </c>
    </row>
    <row r="15" spans="1:7" ht="31.5">
      <c r="A15" s="750"/>
      <c r="B15" s="481" t="s">
        <v>989</v>
      </c>
      <c r="C15" s="406" t="s">
        <v>664</v>
      </c>
      <c r="D15" s="478">
        <v>0</v>
      </c>
      <c r="E15" s="479">
        <v>0</v>
      </c>
      <c r="F15" s="478">
        <v>0</v>
      </c>
      <c r="G15" s="480">
        <v>0</v>
      </c>
    </row>
    <row r="16" spans="1:7" ht="15.75">
      <c r="A16" s="750"/>
      <c r="B16" s="258" t="s">
        <v>329</v>
      </c>
      <c r="C16" s="406" t="s">
        <v>666</v>
      </c>
      <c r="D16" s="478">
        <v>0</v>
      </c>
      <c r="E16" s="479">
        <v>0</v>
      </c>
      <c r="F16" s="478">
        <v>0</v>
      </c>
      <c r="G16" s="480">
        <v>0</v>
      </c>
    </row>
    <row r="17" spans="1:7" ht="15.75">
      <c r="A17" s="750"/>
      <c r="B17" s="258" t="s">
        <v>945</v>
      </c>
      <c r="C17" s="406" t="s">
        <v>668</v>
      </c>
      <c r="D17" s="478">
        <v>0</v>
      </c>
      <c r="E17" s="479">
        <v>0</v>
      </c>
      <c r="F17" s="478">
        <v>0</v>
      </c>
      <c r="G17" s="480">
        <v>0</v>
      </c>
    </row>
    <row r="18" spans="1:7" ht="31.5">
      <c r="A18" s="759"/>
      <c r="B18" s="258" t="s">
        <v>746</v>
      </c>
      <c r="C18" s="406" t="s">
        <v>670</v>
      </c>
      <c r="D18" s="478">
        <v>0</v>
      </c>
      <c r="E18" s="479">
        <v>0</v>
      </c>
      <c r="F18" s="478">
        <v>0</v>
      </c>
      <c r="G18" s="480">
        <v>0</v>
      </c>
    </row>
    <row r="19" spans="1:7" ht="15.75" customHeight="1">
      <c r="A19" s="262" t="s">
        <v>319</v>
      </c>
      <c r="B19" s="256" t="s">
        <v>953</v>
      </c>
      <c r="C19" s="407" t="s">
        <v>672</v>
      </c>
      <c r="D19" s="49">
        <f>SUM(D20:D27)</f>
        <v>26366.61</v>
      </c>
      <c r="E19" s="49">
        <f>SUM(E20:E27)</f>
        <v>0</v>
      </c>
      <c r="F19" s="49">
        <f>SUM(F20:F27)</f>
        <v>26366.61</v>
      </c>
      <c r="G19" s="253">
        <f>SUM(G20:G27)</f>
        <v>145591.52</v>
      </c>
    </row>
    <row r="20" spans="1:7" ht="31.5">
      <c r="A20" s="750"/>
      <c r="B20" s="261" t="s">
        <v>330</v>
      </c>
      <c r="C20" s="406" t="s">
        <v>674</v>
      </c>
      <c r="D20" s="475">
        <v>14511.52</v>
      </c>
      <c r="E20" s="476">
        <v>0</v>
      </c>
      <c r="F20" s="475">
        <v>14511.52</v>
      </c>
      <c r="G20" s="477">
        <v>15674.94</v>
      </c>
    </row>
    <row r="21" spans="1:7" ht="15.75" customHeight="1">
      <c r="A21" s="750"/>
      <c r="B21" s="258" t="s">
        <v>329</v>
      </c>
      <c r="C21" s="406" t="s">
        <v>675</v>
      </c>
      <c r="D21" s="475">
        <v>0</v>
      </c>
      <c r="E21" s="476">
        <v>0</v>
      </c>
      <c r="F21" s="475">
        <v>0</v>
      </c>
      <c r="G21" s="477">
        <v>0</v>
      </c>
    </row>
    <row r="22" spans="1:7" ht="15.75" customHeight="1">
      <c r="A22" s="750"/>
      <c r="B22" s="258" t="s">
        <v>331</v>
      </c>
      <c r="C22" s="406" t="s">
        <v>677</v>
      </c>
      <c r="D22" s="475">
        <v>0</v>
      </c>
      <c r="E22" s="476">
        <v>0</v>
      </c>
      <c r="F22" s="475">
        <v>0</v>
      </c>
      <c r="G22" s="477">
        <v>0</v>
      </c>
    </row>
    <row r="23" spans="1:7" ht="15.75">
      <c r="A23" s="750"/>
      <c r="B23" s="258" t="s">
        <v>332</v>
      </c>
      <c r="C23" s="406" t="s">
        <v>679</v>
      </c>
      <c r="D23" s="475">
        <v>0</v>
      </c>
      <c r="E23" s="476">
        <v>0</v>
      </c>
      <c r="F23" s="475">
        <v>0</v>
      </c>
      <c r="G23" s="477">
        <v>117606.02</v>
      </c>
    </row>
    <row r="24" spans="1:7" ht="31.5">
      <c r="A24" s="750"/>
      <c r="B24" s="258" t="s">
        <v>990</v>
      </c>
      <c r="C24" s="406" t="s">
        <v>681</v>
      </c>
      <c r="D24" s="475">
        <v>0</v>
      </c>
      <c r="E24" s="476">
        <v>0</v>
      </c>
      <c r="F24" s="475">
        <v>0</v>
      </c>
      <c r="G24" s="477">
        <v>0</v>
      </c>
    </row>
    <row r="25" spans="1:7" ht="15.75">
      <c r="A25" s="750"/>
      <c r="B25" s="258" t="s">
        <v>946</v>
      </c>
      <c r="C25" s="406" t="s">
        <v>682</v>
      </c>
      <c r="D25" s="475">
        <v>0</v>
      </c>
      <c r="E25" s="476">
        <v>0</v>
      </c>
      <c r="F25" s="475">
        <v>0</v>
      </c>
      <c r="G25" s="477">
        <v>0</v>
      </c>
    </row>
    <row r="26" spans="1:7" ht="15.75" customHeight="1">
      <c r="A26" s="759"/>
      <c r="B26" s="258" t="s">
        <v>947</v>
      </c>
      <c r="C26" s="406" t="s">
        <v>684</v>
      </c>
      <c r="D26" s="475">
        <v>0</v>
      </c>
      <c r="E26" s="476">
        <v>0</v>
      </c>
      <c r="F26" s="475">
        <v>0</v>
      </c>
      <c r="G26" s="477">
        <v>0</v>
      </c>
    </row>
    <row r="27" spans="1:7" ht="31.5">
      <c r="A27" s="257"/>
      <c r="B27" s="258" t="s">
        <v>746</v>
      </c>
      <c r="C27" s="406" t="s">
        <v>685</v>
      </c>
      <c r="D27" s="475">
        <v>11855.09</v>
      </c>
      <c r="E27" s="476">
        <v>0</v>
      </c>
      <c r="F27" s="475">
        <v>11855.09</v>
      </c>
      <c r="G27" s="477">
        <v>12310.56</v>
      </c>
    </row>
    <row r="28" spans="1:7" ht="15.75" customHeight="1">
      <c r="A28" s="262" t="s">
        <v>333</v>
      </c>
      <c r="B28" s="256" t="s">
        <v>952</v>
      </c>
      <c r="C28" s="407" t="s">
        <v>687</v>
      </c>
      <c r="D28" s="49">
        <f>SUM(D29:D33)</f>
        <v>4594466.24</v>
      </c>
      <c r="E28" s="49">
        <f>SUM(E29:E33)</f>
        <v>0</v>
      </c>
      <c r="F28" s="49">
        <f>SUM(F29:F33)</f>
        <v>4594466.24</v>
      </c>
      <c r="G28" s="50">
        <f>SUM(G29:G33)</f>
        <v>4869002.74</v>
      </c>
    </row>
    <row r="29" spans="1:7" ht="15.75" customHeight="1">
      <c r="A29" s="750"/>
      <c r="B29" s="261" t="s">
        <v>334</v>
      </c>
      <c r="C29" s="406" t="s">
        <v>689</v>
      </c>
      <c r="D29" s="475">
        <v>2080.15</v>
      </c>
      <c r="E29" s="476">
        <v>0</v>
      </c>
      <c r="F29" s="475">
        <v>2080.15</v>
      </c>
      <c r="G29" s="477">
        <v>3459.05</v>
      </c>
    </row>
    <row r="30" spans="1:7" ht="15.75" customHeight="1">
      <c r="A30" s="750"/>
      <c r="B30" s="258" t="s">
        <v>948</v>
      </c>
      <c r="C30" s="406" t="s">
        <v>691</v>
      </c>
      <c r="D30" s="475">
        <v>4592386.09</v>
      </c>
      <c r="E30" s="476">
        <v>0</v>
      </c>
      <c r="F30" s="475">
        <v>4592386.09</v>
      </c>
      <c r="G30" s="477">
        <v>4865543.69</v>
      </c>
    </row>
    <row r="31" spans="1:7" ht="31.5">
      <c r="A31" s="750"/>
      <c r="B31" s="258" t="s">
        <v>335</v>
      </c>
      <c r="C31" s="406" t="s">
        <v>693</v>
      </c>
      <c r="D31" s="475">
        <v>0</v>
      </c>
      <c r="E31" s="476">
        <v>0</v>
      </c>
      <c r="F31" s="475">
        <v>0</v>
      </c>
      <c r="G31" s="477">
        <v>0</v>
      </c>
    </row>
    <row r="32" spans="1:7" ht="31.5" customHeight="1">
      <c r="A32" s="750"/>
      <c r="B32" s="258" t="s">
        <v>694</v>
      </c>
      <c r="C32" s="406" t="s">
        <v>695</v>
      </c>
      <c r="D32" s="475">
        <v>0</v>
      </c>
      <c r="E32" s="476">
        <v>0</v>
      </c>
      <c r="F32" s="475">
        <v>0</v>
      </c>
      <c r="G32" s="477">
        <v>0</v>
      </c>
    </row>
    <row r="33" spans="1:7" ht="31.5" customHeight="1" thickBot="1">
      <c r="A33" s="750"/>
      <c r="B33" s="263" t="s">
        <v>949</v>
      </c>
      <c r="C33" s="408" t="s">
        <v>697</v>
      </c>
      <c r="D33" s="482">
        <v>0</v>
      </c>
      <c r="E33" s="483">
        <v>0</v>
      </c>
      <c r="F33" s="482">
        <v>0</v>
      </c>
      <c r="G33" s="484">
        <v>0</v>
      </c>
    </row>
    <row r="34" spans="1:7" ht="33" customHeight="1" thickBot="1">
      <c r="A34" s="751" t="s">
        <v>950</v>
      </c>
      <c r="B34" s="752"/>
      <c r="C34" s="409" t="s">
        <v>699</v>
      </c>
      <c r="D34" s="250">
        <f>D35+D36</f>
        <v>4970.41</v>
      </c>
      <c r="E34" s="250">
        <f>E35+E36</f>
        <v>0</v>
      </c>
      <c r="F34" s="250">
        <f>F35+F36</f>
        <v>4970.41</v>
      </c>
      <c r="G34" s="251">
        <f>G35+G36</f>
        <v>2719.44</v>
      </c>
    </row>
    <row r="35" spans="1:7" ht="18" customHeight="1">
      <c r="A35" s="746" t="s">
        <v>302</v>
      </c>
      <c r="B35" s="261" t="s">
        <v>336</v>
      </c>
      <c r="C35" s="410" t="s">
        <v>701</v>
      </c>
      <c r="D35" s="485">
        <v>4970.41</v>
      </c>
      <c r="E35" s="486">
        <v>0</v>
      </c>
      <c r="F35" s="485">
        <v>4970.41</v>
      </c>
      <c r="G35" s="487">
        <v>2719.44</v>
      </c>
    </row>
    <row r="36" spans="1:7" ht="18" customHeight="1" thickBot="1">
      <c r="A36" s="747"/>
      <c r="B36" s="263" t="s">
        <v>337</v>
      </c>
      <c r="C36" s="408" t="s">
        <v>703</v>
      </c>
      <c r="D36" s="482">
        <v>0</v>
      </c>
      <c r="E36" s="483">
        <v>0</v>
      </c>
      <c r="F36" s="482">
        <v>0</v>
      </c>
      <c r="G36" s="484">
        <v>0</v>
      </c>
    </row>
    <row r="37" spans="1:7" ht="26.25" customHeight="1" thickBot="1">
      <c r="A37" s="748" t="s">
        <v>951</v>
      </c>
      <c r="B37" s="749"/>
      <c r="C37" s="411" t="s">
        <v>705</v>
      </c>
      <c r="D37" s="250">
        <v>29578739.470000003</v>
      </c>
      <c r="E37" s="250">
        <v>10378459.74</v>
      </c>
      <c r="F37" s="250">
        <v>19200279.73</v>
      </c>
      <c r="G37" s="251">
        <v>19693078.11</v>
      </c>
    </row>
    <row r="38" spans="1:3" ht="18" customHeight="1">
      <c r="A38" s="217"/>
      <c r="B38" s="217"/>
      <c r="C38" s="218"/>
    </row>
    <row r="39" spans="1:7" ht="18" customHeight="1">
      <c r="A39" s="217"/>
      <c r="B39" s="217"/>
      <c r="C39" s="218"/>
      <c r="G39" s="237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</sheetData>
  <sheetProtection/>
  <mergeCells count="14">
    <mergeCell ref="A2:G2"/>
    <mergeCell ref="A1:G1"/>
    <mergeCell ref="A15:A18"/>
    <mergeCell ref="A20:A26"/>
    <mergeCell ref="A6:B6"/>
    <mergeCell ref="A8:A13"/>
    <mergeCell ref="A3:B4"/>
    <mergeCell ref="C3:C4"/>
    <mergeCell ref="D3:F3"/>
    <mergeCell ref="A5:B5"/>
    <mergeCell ref="A35:A36"/>
    <mergeCell ref="A37:B37"/>
    <mergeCell ref="A29:A33"/>
    <mergeCell ref="A34:B34"/>
  </mergeCells>
  <printOptions/>
  <pageMargins left="0.3937007874015748" right="0.35433070866141736" top="0.52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53"/>
  <sheetViews>
    <sheetView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6" sqref="F6"/>
    </sheetView>
  </sheetViews>
  <sheetFormatPr defaultColWidth="9.140625" defaultRowHeight="12.75"/>
  <cols>
    <col min="1" max="1" width="4.00390625" style="216" customWidth="1"/>
    <col min="2" max="2" width="60.140625" style="216" customWidth="1"/>
    <col min="3" max="3" width="6.57421875" style="216" customWidth="1"/>
    <col min="4" max="5" width="11.7109375" style="216" hidden="1" customWidth="1"/>
    <col min="6" max="6" width="18.00390625" style="220" customWidth="1"/>
    <col min="7" max="7" width="16.57421875" style="221" customWidth="1"/>
    <col min="8" max="16384" width="9.140625" style="216" customWidth="1"/>
  </cols>
  <sheetData>
    <row r="1" spans="1:7" ht="38.25" customHeight="1" thickBot="1">
      <c r="A1" s="756" t="s">
        <v>58</v>
      </c>
      <c r="B1" s="757"/>
      <c r="C1" s="757"/>
      <c r="D1" s="757"/>
      <c r="E1" s="757"/>
      <c r="F1" s="757"/>
      <c r="G1" s="758"/>
    </row>
    <row r="2" spans="1:7" ht="33" customHeight="1" thickBot="1">
      <c r="A2" s="765" t="s">
        <v>890</v>
      </c>
      <c r="B2" s="766"/>
      <c r="C2" s="766"/>
      <c r="D2" s="766"/>
      <c r="E2" s="766"/>
      <c r="F2" s="766"/>
      <c r="G2" s="767"/>
    </row>
    <row r="3" spans="1:7" ht="35.25" customHeight="1">
      <c r="A3" s="768" t="s">
        <v>338</v>
      </c>
      <c r="B3" s="769"/>
      <c r="C3" s="769"/>
      <c r="D3" s="772" t="s">
        <v>322</v>
      </c>
      <c r="E3" s="773"/>
      <c r="F3" s="774"/>
      <c r="G3" s="763" t="s">
        <v>299</v>
      </c>
    </row>
    <row r="4" spans="1:7" ht="42.75" customHeight="1" thickBot="1">
      <c r="A4" s="770"/>
      <c r="B4" s="771"/>
      <c r="C4" s="771"/>
      <c r="D4" s="775"/>
      <c r="E4" s="776"/>
      <c r="F4" s="777"/>
      <c r="G4" s="764"/>
    </row>
    <row r="5" spans="1:7" ht="19.5" customHeight="1" thickBot="1">
      <c r="A5" s="780" t="s">
        <v>300</v>
      </c>
      <c r="B5" s="781"/>
      <c r="C5" s="289" t="s">
        <v>301</v>
      </c>
      <c r="D5" s="289">
        <v>1</v>
      </c>
      <c r="E5" s="289">
        <v>2</v>
      </c>
      <c r="F5" s="290">
        <v>5</v>
      </c>
      <c r="G5" s="291">
        <v>6</v>
      </c>
    </row>
    <row r="6" spans="1:10" ht="30.75" customHeight="1">
      <c r="A6" s="778" t="s">
        <v>968</v>
      </c>
      <c r="B6" s="779"/>
      <c r="C6" s="330" t="s">
        <v>714</v>
      </c>
      <c r="D6" s="331">
        <f>D7+D13</f>
        <v>207980</v>
      </c>
      <c r="E6" s="331">
        <f>E7+E13</f>
        <v>0</v>
      </c>
      <c r="F6" s="332">
        <f>F7+F13+F17+F18</f>
        <v>9231009.85</v>
      </c>
      <c r="G6" s="333">
        <f>G7+G13+G17+G18</f>
        <v>6688246.409999999</v>
      </c>
      <c r="H6" s="329"/>
      <c r="I6" s="303"/>
      <c r="J6" s="303"/>
    </row>
    <row r="7" spans="1:7" ht="15.75">
      <c r="A7" s="264" t="s">
        <v>302</v>
      </c>
      <c r="B7" s="256" t="s">
        <v>969</v>
      </c>
      <c r="C7" s="227" t="s">
        <v>715</v>
      </c>
      <c r="D7" s="223">
        <f>SUM(D8:D10)</f>
        <v>193386</v>
      </c>
      <c r="E7" s="223">
        <f>SUM(E8:E10)</f>
        <v>0</v>
      </c>
      <c r="F7" s="49">
        <f>SUM(F8:F12)</f>
        <v>9089835.27</v>
      </c>
      <c r="G7" s="50">
        <f>SUM(G8:G12)</f>
        <v>9090581.27</v>
      </c>
    </row>
    <row r="8" spans="1:7" ht="18" customHeight="1">
      <c r="A8" s="750"/>
      <c r="B8" s="258" t="s">
        <v>861</v>
      </c>
      <c r="C8" s="224" t="s">
        <v>716</v>
      </c>
      <c r="D8" s="225">
        <v>169934</v>
      </c>
      <c r="E8" s="225"/>
      <c r="F8" s="193">
        <v>5829482.84</v>
      </c>
      <c r="G8" s="254">
        <v>6093447.57</v>
      </c>
    </row>
    <row r="9" spans="1:7" ht="15.75" customHeight="1">
      <c r="A9" s="750"/>
      <c r="B9" s="258" t="s">
        <v>751</v>
      </c>
      <c r="C9" s="224" t="s">
        <v>717</v>
      </c>
      <c r="D9" s="225"/>
      <c r="E9" s="225"/>
      <c r="F9" s="193">
        <v>170985.13</v>
      </c>
      <c r="G9" s="254">
        <v>171950.13</v>
      </c>
    </row>
    <row r="10" spans="1:7" ht="15.75">
      <c r="A10" s="759"/>
      <c r="B10" s="258" t="s">
        <v>862</v>
      </c>
      <c r="C10" s="224" t="s">
        <v>718</v>
      </c>
      <c r="D10" s="225">
        <v>23452</v>
      </c>
      <c r="E10" s="225"/>
      <c r="F10" s="193">
        <v>3089367.3</v>
      </c>
      <c r="G10" s="254">
        <v>2825183.57</v>
      </c>
    </row>
    <row r="11" spans="1:7" ht="18" customHeight="1">
      <c r="A11" s="260"/>
      <c r="B11" s="258" t="s">
        <v>339</v>
      </c>
      <c r="C11" s="224" t="s">
        <v>719</v>
      </c>
      <c r="D11" s="225"/>
      <c r="E11" s="225"/>
      <c r="F11" s="193">
        <v>0</v>
      </c>
      <c r="G11" s="254">
        <v>0</v>
      </c>
    </row>
    <row r="12" spans="1:7" ht="15.75">
      <c r="A12" s="260"/>
      <c r="B12" s="258" t="s">
        <v>340</v>
      </c>
      <c r="C12" s="224" t="s">
        <v>720</v>
      </c>
      <c r="D12" s="225"/>
      <c r="E12" s="225"/>
      <c r="F12" s="193">
        <v>0</v>
      </c>
      <c r="G12" s="254">
        <v>0</v>
      </c>
    </row>
    <row r="13" spans="1:7" ht="18" customHeight="1">
      <c r="A13" s="265" t="s">
        <v>308</v>
      </c>
      <c r="B13" s="266" t="s">
        <v>970</v>
      </c>
      <c r="C13" s="227" t="s">
        <v>721</v>
      </c>
      <c r="D13" s="223">
        <f>SUM(D14:D16)</f>
        <v>14594</v>
      </c>
      <c r="E13" s="223">
        <f>SUM(E14:E16)</f>
        <v>0</v>
      </c>
      <c r="F13" s="49">
        <f>SUM(F14:F16)</f>
        <v>0</v>
      </c>
      <c r="G13" s="50">
        <f>SUM(G14:G16)</f>
        <v>0</v>
      </c>
    </row>
    <row r="14" spans="1:7" ht="14.25" customHeight="1">
      <c r="A14" s="762"/>
      <c r="B14" s="258" t="s">
        <v>752</v>
      </c>
      <c r="C14" s="224" t="s">
        <v>722</v>
      </c>
      <c r="D14" s="225">
        <v>3949</v>
      </c>
      <c r="E14" s="225"/>
      <c r="F14" s="193">
        <v>0</v>
      </c>
      <c r="G14" s="254">
        <v>0</v>
      </c>
    </row>
    <row r="15" spans="1:7" ht="15.75">
      <c r="A15" s="762"/>
      <c r="B15" s="258" t="s">
        <v>754</v>
      </c>
      <c r="C15" s="224" t="s">
        <v>723</v>
      </c>
      <c r="D15" s="225">
        <v>-5033</v>
      </c>
      <c r="E15" s="225"/>
      <c r="F15" s="193">
        <v>0</v>
      </c>
      <c r="G15" s="254">
        <v>0</v>
      </c>
    </row>
    <row r="16" spans="1:7" ht="15.75">
      <c r="A16" s="762"/>
      <c r="B16" s="258" t="s">
        <v>753</v>
      </c>
      <c r="C16" s="224" t="s">
        <v>724</v>
      </c>
      <c r="D16" s="226">
        <v>15678</v>
      </c>
      <c r="E16" s="226"/>
      <c r="F16" s="193">
        <v>0</v>
      </c>
      <c r="G16" s="254">
        <v>0</v>
      </c>
    </row>
    <row r="17" spans="1:7" ht="36" customHeight="1">
      <c r="A17" s="259" t="s">
        <v>319</v>
      </c>
      <c r="B17" s="267" t="s">
        <v>971</v>
      </c>
      <c r="C17" s="227" t="s">
        <v>725</v>
      </c>
      <c r="D17" s="228"/>
      <c r="E17" s="228"/>
      <c r="F17" s="193">
        <v>136758.88</v>
      </c>
      <c r="G17" s="254">
        <v>-2546341.92</v>
      </c>
    </row>
    <row r="18" spans="1:7" ht="31.5">
      <c r="A18" s="259" t="s">
        <v>333</v>
      </c>
      <c r="B18" s="266" t="s">
        <v>0</v>
      </c>
      <c r="C18" s="227" t="s">
        <v>726</v>
      </c>
      <c r="D18" s="229"/>
      <c r="E18" s="229"/>
      <c r="F18" s="517">
        <v>4415.7</v>
      </c>
      <c r="G18" s="518">
        <v>144007.06</v>
      </c>
    </row>
    <row r="19" spans="1:7" ht="15" customHeight="1">
      <c r="A19" s="782" t="s">
        <v>1</v>
      </c>
      <c r="B19" s="783"/>
      <c r="C19" s="222" t="s">
        <v>727</v>
      </c>
      <c r="D19" s="226">
        <v>77905</v>
      </c>
      <c r="E19" s="226"/>
      <c r="F19" s="49">
        <f>F20+F24+F32+F42</f>
        <v>937712.73</v>
      </c>
      <c r="G19" s="50">
        <f>G20+G24+G32+G42</f>
        <v>1105040.91</v>
      </c>
    </row>
    <row r="20" spans="1:7" ht="15.75">
      <c r="A20" s="262" t="s">
        <v>302</v>
      </c>
      <c r="B20" s="268" t="s">
        <v>2</v>
      </c>
      <c r="C20" s="227" t="s">
        <v>728</v>
      </c>
      <c r="D20" s="230"/>
      <c r="E20" s="230"/>
      <c r="F20" s="49">
        <f>SUM(F21:F23)</f>
        <v>179745.27</v>
      </c>
      <c r="G20" s="50">
        <f>SUM(G21:G23)</f>
        <v>206278.25</v>
      </c>
    </row>
    <row r="21" spans="1:7" ht="13.5" customHeight="1">
      <c r="A21" s="262"/>
      <c r="B21" s="261" t="s">
        <v>755</v>
      </c>
      <c r="C21" s="224" t="s">
        <v>729</v>
      </c>
      <c r="D21" s="225"/>
      <c r="E21" s="225"/>
      <c r="F21" s="193">
        <v>0</v>
      </c>
      <c r="G21" s="254">
        <v>0</v>
      </c>
    </row>
    <row r="22" spans="1:7" ht="15.75">
      <c r="A22" s="262"/>
      <c r="B22" s="261" t="s">
        <v>756</v>
      </c>
      <c r="C22" s="231" t="s">
        <v>730</v>
      </c>
      <c r="D22" s="225"/>
      <c r="E22" s="225"/>
      <c r="F22" s="193">
        <v>0</v>
      </c>
      <c r="G22" s="254">
        <v>0</v>
      </c>
    </row>
    <row r="23" spans="1:7" ht="15.75">
      <c r="A23" s="262"/>
      <c r="B23" s="261" t="s">
        <v>757</v>
      </c>
      <c r="C23" s="231" t="s">
        <v>731</v>
      </c>
      <c r="D23" s="225"/>
      <c r="E23" s="225"/>
      <c r="F23" s="193">
        <v>179745.27</v>
      </c>
      <c r="G23" s="254">
        <v>206278.25</v>
      </c>
    </row>
    <row r="24" spans="1:7" ht="14.25" customHeight="1">
      <c r="A24" s="262" t="s">
        <v>308</v>
      </c>
      <c r="B24" s="256" t="s">
        <v>3</v>
      </c>
      <c r="C24" s="227" t="s">
        <v>732</v>
      </c>
      <c r="D24" s="232">
        <f>SUM(D25:D31)</f>
        <v>327</v>
      </c>
      <c r="E24" s="232">
        <f>SUM(E25:E31)</f>
        <v>0</v>
      </c>
      <c r="F24" s="49">
        <f>SUM(F25:F31)</f>
        <v>62286.35</v>
      </c>
      <c r="G24" s="50">
        <f>SUM(G25:G31)</f>
        <v>96046.05</v>
      </c>
    </row>
    <row r="25" spans="1:7" ht="15.75">
      <c r="A25" s="750"/>
      <c r="B25" s="261" t="s">
        <v>758</v>
      </c>
      <c r="C25" s="231" t="s">
        <v>733</v>
      </c>
      <c r="D25" s="225"/>
      <c r="E25" s="225"/>
      <c r="F25" s="193">
        <v>62286.35</v>
      </c>
      <c r="G25" s="254">
        <v>96046.05</v>
      </c>
    </row>
    <row r="26" spans="1:7" ht="15.75">
      <c r="A26" s="750"/>
      <c r="B26" s="261" t="s">
        <v>759</v>
      </c>
      <c r="C26" s="231" t="s">
        <v>734</v>
      </c>
      <c r="D26" s="225"/>
      <c r="E26" s="225"/>
      <c r="F26" s="193">
        <v>0</v>
      </c>
      <c r="G26" s="254">
        <v>0</v>
      </c>
    </row>
    <row r="27" spans="1:7" ht="15.75">
      <c r="A27" s="750"/>
      <c r="B27" s="258" t="s">
        <v>760</v>
      </c>
      <c r="C27" s="231" t="s">
        <v>735</v>
      </c>
      <c r="D27" s="225"/>
      <c r="E27" s="225"/>
      <c r="F27" s="193">
        <v>0</v>
      </c>
      <c r="G27" s="254">
        <v>0</v>
      </c>
    </row>
    <row r="28" spans="1:7" ht="15.75">
      <c r="A28" s="750"/>
      <c r="B28" s="258" t="s">
        <v>761</v>
      </c>
      <c r="C28" s="231" t="s">
        <v>736</v>
      </c>
      <c r="D28" s="225"/>
      <c r="E28" s="225"/>
      <c r="F28" s="193">
        <v>0</v>
      </c>
      <c r="G28" s="254">
        <v>0</v>
      </c>
    </row>
    <row r="29" spans="1:7" ht="15.75">
      <c r="A29" s="750"/>
      <c r="B29" s="258" t="s">
        <v>762</v>
      </c>
      <c r="C29" s="231" t="s">
        <v>737</v>
      </c>
      <c r="D29" s="225">
        <v>327</v>
      </c>
      <c r="E29" s="225"/>
      <c r="F29" s="193">
        <v>0</v>
      </c>
      <c r="G29" s="254">
        <v>0</v>
      </c>
    </row>
    <row r="30" spans="1:7" ht="15.75">
      <c r="A30" s="750"/>
      <c r="B30" s="258" t="s">
        <v>763</v>
      </c>
      <c r="C30" s="231" t="s">
        <v>738</v>
      </c>
      <c r="D30" s="225"/>
      <c r="E30" s="225"/>
      <c r="F30" s="193">
        <v>0</v>
      </c>
      <c r="G30" s="254">
        <v>0</v>
      </c>
    </row>
    <row r="31" spans="1:7" ht="15.75">
      <c r="A31" s="750"/>
      <c r="B31" s="258" t="s">
        <v>750</v>
      </c>
      <c r="C31" s="231" t="s">
        <v>739</v>
      </c>
      <c r="D31" s="225"/>
      <c r="E31" s="225"/>
      <c r="F31" s="193">
        <v>0</v>
      </c>
      <c r="G31" s="254">
        <v>0</v>
      </c>
    </row>
    <row r="32" spans="1:7" ht="15.75">
      <c r="A32" s="262" t="s">
        <v>319</v>
      </c>
      <c r="B32" s="256" t="s">
        <v>4</v>
      </c>
      <c r="C32" s="227" t="s">
        <v>740</v>
      </c>
      <c r="D32" s="232">
        <f>SUM(D33:D41)</f>
        <v>306</v>
      </c>
      <c r="E32" s="232">
        <f>SUM(E33:E41)</f>
        <v>0</v>
      </c>
      <c r="F32" s="49">
        <f>SUM(F33:F41)</f>
        <v>695681.11</v>
      </c>
      <c r="G32" s="50">
        <f>SUM(G33:G41)</f>
        <v>802716.6099999999</v>
      </c>
    </row>
    <row r="33" spans="1:7" ht="15.75">
      <c r="A33" s="750"/>
      <c r="B33" s="258" t="s">
        <v>341</v>
      </c>
      <c r="C33" s="231" t="s">
        <v>741</v>
      </c>
      <c r="D33" s="225">
        <v>133</v>
      </c>
      <c r="E33" s="225"/>
      <c r="F33" s="193">
        <v>208324</v>
      </c>
      <c r="G33" s="254">
        <v>111051.49</v>
      </c>
    </row>
    <row r="34" spans="1:7" ht="15.75">
      <c r="A34" s="750"/>
      <c r="B34" s="258" t="s">
        <v>764</v>
      </c>
      <c r="C34" s="231" t="s">
        <v>742</v>
      </c>
      <c r="D34" s="226">
        <v>25</v>
      </c>
      <c r="E34" s="226"/>
      <c r="F34" s="193">
        <v>275449.2</v>
      </c>
      <c r="G34" s="254">
        <v>332292</v>
      </c>
    </row>
    <row r="35" spans="1:7" ht="15.75">
      <c r="A35" s="750"/>
      <c r="B35" s="258" t="s">
        <v>765</v>
      </c>
      <c r="C35" s="231" t="s">
        <v>743</v>
      </c>
      <c r="D35" s="225"/>
      <c r="E35" s="225"/>
      <c r="F35" s="193">
        <v>162181.85</v>
      </c>
      <c r="G35" s="254">
        <v>173949.7</v>
      </c>
    </row>
    <row r="36" spans="1:7" ht="15.75">
      <c r="A36" s="750"/>
      <c r="B36" s="258" t="s">
        <v>766</v>
      </c>
      <c r="C36" s="231" t="s">
        <v>282</v>
      </c>
      <c r="D36" s="225"/>
      <c r="E36" s="225"/>
      <c r="F36" s="193">
        <v>46007.86</v>
      </c>
      <c r="G36" s="254">
        <v>180897.98</v>
      </c>
    </row>
    <row r="37" spans="1:7" ht="31.5">
      <c r="A37" s="750"/>
      <c r="B37" s="258" t="s">
        <v>767</v>
      </c>
      <c r="C37" s="231" t="s">
        <v>283</v>
      </c>
      <c r="D37" s="225"/>
      <c r="E37" s="225"/>
      <c r="F37" s="193">
        <v>0</v>
      </c>
      <c r="G37" s="254">
        <v>0</v>
      </c>
    </row>
    <row r="38" spans="1:7" ht="30" customHeight="1">
      <c r="A38" s="750"/>
      <c r="B38" s="258" t="s">
        <v>772</v>
      </c>
      <c r="C38" s="231" t="s">
        <v>284</v>
      </c>
      <c r="D38" s="225"/>
      <c r="E38" s="225"/>
      <c r="F38" s="193">
        <v>0</v>
      </c>
      <c r="G38" s="254">
        <v>0</v>
      </c>
    </row>
    <row r="39" spans="1:7" ht="15.75">
      <c r="A39" s="750"/>
      <c r="B39" s="258" t="s">
        <v>768</v>
      </c>
      <c r="C39" s="231" t="s">
        <v>285</v>
      </c>
      <c r="D39" s="225"/>
      <c r="E39" s="225"/>
      <c r="F39" s="193">
        <v>0</v>
      </c>
      <c r="G39" s="254">
        <v>0</v>
      </c>
    </row>
    <row r="40" spans="1:7" ht="15.75">
      <c r="A40" s="750"/>
      <c r="B40" s="258" t="s">
        <v>769</v>
      </c>
      <c r="C40" s="231" t="s">
        <v>286</v>
      </c>
      <c r="D40" s="225"/>
      <c r="E40" s="225"/>
      <c r="F40" s="193">
        <v>0</v>
      </c>
      <c r="G40" s="254">
        <v>0</v>
      </c>
    </row>
    <row r="41" spans="1:7" ht="15.75">
      <c r="A41" s="759"/>
      <c r="B41" s="258" t="s">
        <v>5</v>
      </c>
      <c r="C41" s="231" t="s">
        <v>287</v>
      </c>
      <c r="D41" s="225">
        <v>148</v>
      </c>
      <c r="E41" s="225"/>
      <c r="F41" s="193">
        <v>3718.2</v>
      </c>
      <c r="G41" s="254">
        <v>4525.44</v>
      </c>
    </row>
    <row r="42" spans="1:7" ht="15" customHeight="1">
      <c r="A42" s="264" t="s">
        <v>333</v>
      </c>
      <c r="B42" s="256" t="s">
        <v>6</v>
      </c>
      <c r="C42" s="227" t="s">
        <v>288</v>
      </c>
      <c r="D42" s="232">
        <f>SUM(D43:D45)</f>
        <v>0</v>
      </c>
      <c r="E42" s="232">
        <f>SUM(E43:E45)</f>
        <v>0</v>
      </c>
      <c r="F42" s="49">
        <f>SUM(F43:F45)</f>
        <v>0</v>
      </c>
      <c r="G42" s="50">
        <f>SUM(G43:G45)</f>
        <v>0</v>
      </c>
    </row>
    <row r="43" spans="1:7" ht="15.75">
      <c r="A43" s="750"/>
      <c r="B43" s="258" t="s">
        <v>770</v>
      </c>
      <c r="C43" s="231" t="s">
        <v>289</v>
      </c>
      <c r="D43" s="225"/>
      <c r="E43" s="225"/>
      <c r="F43" s="193">
        <v>0</v>
      </c>
      <c r="G43" s="254">
        <v>0</v>
      </c>
    </row>
    <row r="44" spans="1:7" ht="15.75">
      <c r="A44" s="750"/>
      <c r="B44" s="258" t="s">
        <v>749</v>
      </c>
      <c r="C44" s="231" t="s">
        <v>290</v>
      </c>
      <c r="D44" s="225"/>
      <c r="E44" s="225"/>
      <c r="F44" s="193">
        <v>0</v>
      </c>
      <c r="G44" s="254">
        <v>0</v>
      </c>
    </row>
    <row r="45" spans="1:7" ht="15.75">
      <c r="A45" s="759"/>
      <c r="B45" s="258" t="s">
        <v>7</v>
      </c>
      <c r="C45" s="231" t="s">
        <v>291</v>
      </c>
      <c r="D45" s="225"/>
      <c r="E45" s="225"/>
      <c r="F45" s="193">
        <v>0</v>
      </c>
      <c r="G45" s="254">
        <v>0</v>
      </c>
    </row>
    <row r="46" spans="1:7" ht="14.25" customHeight="1">
      <c r="A46" s="786" t="s">
        <v>8</v>
      </c>
      <c r="B46" s="787"/>
      <c r="C46" s="222" t="s">
        <v>292</v>
      </c>
      <c r="D46" s="233">
        <f>SUM(D47:D48)</f>
        <v>77272</v>
      </c>
      <c r="E46" s="233">
        <f>SUM(E47:E48)</f>
        <v>0</v>
      </c>
      <c r="F46" s="49">
        <f>SUM(F47:F48)</f>
        <v>9031557.15</v>
      </c>
      <c r="G46" s="50">
        <f>SUM(G47:G48)</f>
        <v>11899790.79</v>
      </c>
    </row>
    <row r="47" spans="1:7" ht="14.25" customHeight="1">
      <c r="A47" s="750"/>
      <c r="B47" s="258" t="s">
        <v>771</v>
      </c>
      <c r="C47" s="231" t="s">
        <v>293</v>
      </c>
      <c r="D47" s="225"/>
      <c r="E47" s="225"/>
      <c r="F47" s="193">
        <v>0</v>
      </c>
      <c r="G47" s="254">
        <v>0</v>
      </c>
    </row>
    <row r="48" spans="1:7" ht="15.75">
      <c r="A48" s="750"/>
      <c r="B48" s="258" t="s">
        <v>9</v>
      </c>
      <c r="C48" s="231" t="s">
        <v>294</v>
      </c>
      <c r="D48" s="225">
        <v>77272</v>
      </c>
      <c r="E48" s="225"/>
      <c r="F48" s="193">
        <v>9031557.15</v>
      </c>
      <c r="G48" s="254">
        <v>11899790.79</v>
      </c>
    </row>
    <row r="49" spans="1:7" ht="17.25" customHeight="1" thickBot="1">
      <c r="A49" s="784" t="s">
        <v>10</v>
      </c>
      <c r="B49" s="785"/>
      <c r="C49" s="523" t="s">
        <v>295</v>
      </c>
      <c r="D49" s="524">
        <f>D6+D19</f>
        <v>285885</v>
      </c>
      <c r="E49" s="524">
        <f>E6+E19</f>
        <v>0</v>
      </c>
      <c r="F49" s="155">
        <f>F6+F19+F46</f>
        <v>19200279.73</v>
      </c>
      <c r="G49" s="53">
        <f>G6+G19+G46</f>
        <v>19693078.11</v>
      </c>
    </row>
    <row r="50" spans="1:7" ht="18" customHeight="1">
      <c r="A50" s="234"/>
      <c r="B50" s="234"/>
      <c r="C50" s="235"/>
      <c r="D50" s="234"/>
      <c r="E50" s="234"/>
      <c r="F50" s="236"/>
      <c r="G50" s="237"/>
    </row>
    <row r="51" spans="1:7" ht="18" customHeight="1">
      <c r="A51" s="234"/>
      <c r="B51" s="234"/>
      <c r="C51" s="235"/>
      <c r="D51" s="234"/>
      <c r="E51" s="234"/>
      <c r="F51" s="236"/>
      <c r="G51" s="237"/>
    </row>
    <row r="52" spans="1:7" ht="18" customHeight="1">
      <c r="A52" s="234"/>
      <c r="B52" s="234"/>
      <c r="C52" s="234"/>
      <c r="D52" s="234"/>
      <c r="E52" s="234"/>
      <c r="F52" s="236"/>
      <c r="G52" s="237"/>
    </row>
    <row r="53" spans="1:7" ht="18" customHeight="1">
      <c r="A53" s="234"/>
      <c r="B53" s="234"/>
      <c r="C53" s="234"/>
      <c r="D53" s="234"/>
      <c r="E53" s="234"/>
      <c r="F53" s="236"/>
      <c r="G53" s="237"/>
    </row>
    <row r="54" ht="18" customHeight="1"/>
  </sheetData>
  <sheetProtection/>
  <mergeCells count="17">
    <mergeCell ref="A19:B19"/>
    <mergeCell ref="A49:B49"/>
    <mergeCell ref="A46:B46"/>
    <mergeCell ref="A25:A31"/>
    <mergeCell ref="A33:A41"/>
    <mergeCell ref="A43:A45"/>
    <mergeCell ref="A47:A48"/>
    <mergeCell ref="A14:A16"/>
    <mergeCell ref="A8:A10"/>
    <mergeCell ref="A1:G1"/>
    <mergeCell ref="G3:G4"/>
    <mergeCell ref="A2:G2"/>
    <mergeCell ref="A3:B4"/>
    <mergeCell ref="D3:F4"/>
    <mergeCell ref="A6:B6"/>
    <mergeCell ref="C3:C4"/>
    <mergeCell ref="A5:B5"/>
  </mergeCells>
  <printOptions horizontalCentered="1" verticalCentered="1"/>
  <pageMargins left="0.35433070866141736" right="0.31496062992125984" top="0.5118110236220472" bottom="0.35" header="0.5118110236220472" footer="0.35433070866141736"/>
  <pageSetup fitToHeight="1" fitToWidth="1" horizontalDpi="600" verticalDpi="600" orientation="portrait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0.8515625" style="0" customWidth="1"/>
    <col min="2" max="2" width="8.8515625" style="0" customWidth="1"/>
    <col min="3" max="3" width="13.140625" style="0" customWidth="1"/>
    <col min="4" max="4" width="14.7109375" style="0" customWidth="1"/>
    <col min="5" max="5" width="14.28125" style="0" customWidth="1"/>
    <col min="6" max="6" width="13.7109375" style="0" customWidth="1"/>
  </cols>
  <sheetData>
    <row r="1" spans="1:6" ht="45.75" customHeight="1">
      <c r="A1" s="660" t="s">
        <v>712</v>
      </c>
      <c r="B1" s="661"/>
      <c r="C1" s="661"/>
      <c r="D1" s="661"/>
      <c r="E1" s="661"/>
      <c r="F1" s="789"/>
    </row>
    <row r="2" spans="1:6" ht="19.5" customHeight="1">
      <c r="A2" s="788" t="s">
        <v>266</v>
      </c>
      <c r="B2" s="788"/>
      <c r="C2" s="788"/>
      <c r="D2" s="788"/>
      <c r="E2" s="788"/>
      <c r="F2" s="788"/>
    </row>
    <row r="3" spans="1:6" ht="42" customHeight="1">
      <c r="A3" s="203" t="s">
        <v>274</v>
      </c>
      <c r="B3" s="204" t="s">
        <v>275</v>
      </c>
      <c r="C3" s="211" t="s">
        <v>296</v>
      </c>
      <c r="D3" s="204" t="s">
        <v>708</v>
      </c>
      <c r="E3" s="204" t="s">
        <v>709</v>
      </c>
      <c r="F3" s="204" t="s">
        <v>710</v>
      </c>
    </row>
    <row r="4" spans="1:6" ht="15.75">
      <c r="A4" s="205" t="s">
        <v>276</v>
      </c>
      <c r="B4" s="205" t="s">
        <v>277</v>
      </c>
      <c r="C4" s="206"/>
      <c r="D4" s="206"/>
      <c r="E4" s="206"/>
      <c r="F4" s="206"/>
    </row>
    <row r="5" spans="1:6" ht="15.75">
      <c r="A5" s="210" t="s">
        <v>278</v>
      </c>
      <c r="B5" s="205" t="s">
        <v>279</v>
      </c>
      <c r="C5" s="206"/>
      <c r="D5" s="206"/>
      <c r="E5" s="206"/>
      <c r="F5" s="206"/>
    </row>
    <row r="6" spans="1:6" ht="15.75">
      <c r="A6" s="205" t="s">
        <v>594</v>
      </c>
      <c r="B6" s="205" t="s">
        <v>595</v>
      </c>
      <c r="C6" s="206"/>
      <c r="D6" s="206"/>
      <c r="E6" s="206"/>
      <c r="F6" s="206"/>
    </row>
    <row r="7" spans="1:6" ht="15.75">
      <c r="A7" s="205" t="s">
        <v>596</v>
      </c>
      <c r="B7" s="205" t="s">
        <v>597</v>
      </c>
      <c r="C7" s="206"/>
      <c r="D7" s="206"/>
      <c r="E7" s="206"/>
      <c r="F7" s="206"/>
    </row>
    <row r="8" spans="1:6" ht="15.75">
      <c r="A8" s="209" t="s">
        <v>713</v>
      </c>
      <c r="B8" s="205" t="s">
        <v>598</v>
      </c>
      <c r="C8" s="206"/>
      <c r="D8" s="206"/>
      <c r="E8" s="206"/>
      <c r="F8" s="206"/>
    </row>
    <row r="9" spans="1:6" ht="15.75">
      <c r="A9" s="205" t="s">
        <v>599</v>
      </c>
      <c r="B9" s="205" t="s">
        <v>600</v>
      </c>
      <c r="C9" s="206"/>
      <c r="D9" s="206"/>
      <c r="E9" s="206"/>
      <c r="F9" s="206"/>
    </row>
    <row r="10" spans="1:6" ht="15.75">
      <c r="A10" s="205" t="s">
        <v>601</v>
      </c>
      <c r="B10" s="205" t="s">
        <v>602</v>
      </c>
      <c r="C10" s="206"/>
      <c r="D10" s="206"/>
      <c r="E10" s="206"/>
      <c r="F10" s="206"/>
    </row>
    <row r="11" spans="1:6" ht="15.75">
      <c r="A11" s="205" t="s">
        <v>603</v>
      </c>
      <c r="B11" s="205" t="s">
        <v>604</v>
      </c>
      <c r="C11" s="206"/>
      <c r="D11" s="206"/>
      <c r="E11" s="206"/>
      <c r="F11" s="206"/>
    </row>
    <row r="12" spans="1:6" ht="15.75">
      <c r="A12" s="210" t="s">
        <v>605</v>
      </c>
      <c r="B12" s="205" t="s">
        <v>606</v>
      </c>
      <c r="C12" s="206"/>
      <c r="D12" s="206"/>
      <c r="E12" s="206"/>
      <c r="F12" s="206"/>
    </row>
    <row r="13" spans="1:6" ht="15.75">
      <c r="A13" s="205" t="s">
        <v>607</v>
      </c>
      <c r="B13" s="205" t="s">
        <v>608</v>
      </c>
      <c r="C13" s="206"/>
      <c r="D13" s="206"/>
      <c r="E13" s="206"/>
      <c r="F13" s="206"/>
    </row>
    <row r="14" spans="1:6" ht="15.75">
      <c r="A14" s="205" t="s">
        <v>609</v>
      </c>
      <c r="B14" s="205" t="s">
        <v>610</v>
      </c>
      <c r="C14" s="206"/>
      <c r="D14" s="206"/>
      <c r="E14" s="206"/>
      <c r="F14" s="206"/>
    </row>
    <row r="15" spans="1:6" ht="15.75">
      <c r="A15" s="205" t="s">
        <v>611</v>
      </c>
      <c r="B15" s="205" t="s">
        <v>612</v>
      </c>
      <c r="C15" s="206"/>
      <c r="D15" s="206"/>
      <c r="E15" s="206"/>
      <c r="F15" s="206"/>
    </row>
    <row r="16" spans="1:6" ht="15.75">
      <c r="A16" s="205" t="s">
        <v>613</v>
      </c>
      <c r="B16" s="205" t="s">
        <v>614</v>
      </c>
      <c r="C16" s="206"/>
      <c r="D16" s="206"/>
      <c r="E16" s="206"/>
      <c r="F16" s="206"/>
    </row>
    <row r="17" spans="1:6" ht="15.75">
      <c r="A17" s="205" t="s">
        <v>615</v>
      </c>
      <c r="B17" s="205" t="s">
        <v>616</v>
      </c>
      <c r="C17" s="206"/>
      <c r="D17" s="206"/>
      <c r="E17" s="206"/>
      <c r="F17" s="206"/>
    </row>
    <row r="18" spans="1:6" ht="15.75">
      <c r="A18" s="205" t="s">
        <v>617</v>
      </c>
      <c r="B18" s="205" t="s">
        <v>618</v>
      </c>
      <c r="C18" s="206"/>
      <c r="D18" s="206"/>
      <c r="E18" s="206"/>
      <c r="F18" s="206"/>
    </row>
    <row r="19" spans="1:6" ht="15.75">
      <c r="A19" s="205" t="s">
        <v>619</v>
      </c>
      <c r="B19" s="205" t="s">
        <v>620</v>
      </c>
      <c r="C19" s="206"/>
      <c r="D19" s="206"/>
      <c r="E19" s="206"/>
      <c r="F19" s="206"/>
    </row>
    <row r="20" spans="1:6" ht="15.75">
      <c r="A20" s="205" t="s">
        <v>621</v>
      </c>
      <c r="B20" s="205" t="s">
        <v>622</v>
      </c>
      <c r="C20" s="206"/>
      <c r="D20" s="206"/>
      <c r="E20" s="206"/>
      <c r="F20" s="206"/>
    </row>
    <row r="21" spans="1:6" ht="15.75">
      <c r="A21" s="205" t="s">
        <v>623</v>
      </c>
      <c r="B21" s="205" t="s">
        <v>624</v>
      </c>
      <c r="C21" s="206"/>
      <c r="D21" s="206"/>
      <c r="E21" s="206"/>
      <c r="F21" s="206"/>
    </row>
    <row r="22" spans="1:6" ht="15.75">
      <c r="A22" s="205" t="s">
        <v>625</v>
      </c>
      <c r="B22" s="205" t="s">
        <v>626</v>
      </c>
      <c r="C22" s="206"/>
      <c r="D22" s="206"/>
      <c r="E22" s="206"/>
      <c r="F22" s="206"/>
    </row>
    <row r="23" spans="1:6" ht="15.75">
      <c r="A23" s="205" t="s">
        <v>627</v>
      </c>
      <c r="B23" s="205" t="s">
        <v>628</v>
      </c>
      <c r="C23" s="206"/>
      <c r="D23" s="206"/>
      <c r="E23" s="206"/>
      <c r="F23" s="206"/>
    </row>
    <row r="24" spans="1:6" ht="15.75">
      <c r="A24" s="210" t="s">
        <v>629</v>
      </c>
      <c r="B24" s="205" t="s">
        <v>630</v>
      </c>
      <c r="C24" s="206"/>
      <c r="D24" s="206"/>
      <c r="E24" s="206"/>
      <c r="F24" s="206"/>
    </row>
    <row r="25" spans="1:6" ht="15.75">
      <c r="A25" s="205" t="s">
        <v>631</v>
      </c>
      <c r="B25" s="205" t="s">
        <v>632</v>
      </c>
      <c r="C25" s="206"/>
      <c r="D25" s="206"/>
      <c r="E25" s="206"/>
      <c r="F25" s="206"/>
    </row>
    <row r="26" spans="1:6" ht="15.75">
      <c r="A26" s="205" t="s">
        <v>633</v>
      </c>
      <c r="B26" s="205" t="s">
        <v>634</v>
      </c>
      <c r="C26" s="206"/>
      <c r="D26" s="206"/>
      <c r="E26" s="206"/>
      <c r="F26" s="206"/>
    </row>
    <row r="27" spans="1:6" ht="15.75">
      <c r="A27" s="205" t="s">
        <v>635</v>
      </c>
      <c r="B27" s="205" t="s">
        <v>636</v>
      </c>
      <c r="C27" s="206"/>
      <c r="D27" s="206"/>
      <c r="E27" s="206"/>
      <c r="F27" s="206"/>
    </row>
    <row r="28" spans="1:6" ht="15.75">
      <c r="A28" s="205" t="s">
        <v>637</v>
      </c>
      <c r="B28" s="205" t="s">
        <v>638</v>
      </c>
      <c r="C28" s="206"/>
      <c r="D28" s="206"/>
      <c r="E28" s="206"/>
      <c r="F28" s="206"/>
    </row>
    <row r="29" spans="1:6" ht="15.75">
      <c r="A29" s="205" t="s">
        <v>639</v>
      </c>
      <c r="B29" s="205" t="s">
        <v>640</v>
      </c>
      <c r="C29" s="206"/>
      <c r="D29" s="206"/>
      <c r="E29" s="206"/>
      <c r="F29" s="206"/>
    </row>
    <row r="30" spans="1:6" ht="15.75">
      <c r="A30" s="205" t="s">
        <v>641</v>
      </c>
      <c r="B30" s="205" t="s">
        <v>642</v>
      </c>
      <c r="C30" s="206"/>
      <c r="D30" s="206"/>
      <c r="E30" s="206"/>
      <c r="F30" s="206"/>
    </row>
    <row r="31" spans="1:6" ht="15.75">
      <c r="A31" s="205" t="s">
        <v>643</v>
      </c>
      <c r="B31" s="205" t="s">
        <v>644</v>
      </c>
      <c r="C31" s="206"/>
      <c r="D31" s="206"/>
      <c r="E31" s="206"/>
      <c r="F31" s="206"/>
    </row>
    <row r="32" spans="1:6" ht="15.75">
      <c r="A32" s="205" t="s">
        <v>645</v>
      </c>
      <c r="B32" s="205" t="s">
        <v>646</v>
      </c>
      <c r="C32" s="206"/>
      <c r="D32" s="206"/>
      <c r="E32" s="206"/>
      <c r="F32" s="206"/>
    </row>
    <row r="33" spans="1:6" ht="15.75">
      <c r="A33" s="210" t="s">
        <v>647</v>
      </c>
      <c r="B33" s="205" t="s">
        <v>648</v>
      </c>
      <c r="C33" s="206"/>
      <c r="D33" s="206"/>
      <c r="E33" s="206"/>
      <c r="F33" s="206"/>
    </row>
    <row r="34" spans="1:6" ht="15.75">
      <c r="A34" s="205" t="s">
        <v>649</v>
      </c>
      <c r="B34" s="205" t="s">
        <v>650</v>
      </c>
      <c r="C34" s="206"/>
      <c r="D34" s="206"/>
      <c r="E34" s="206"/>
      <c r="F34" s="206"/>
    </row>
    <row r="35" spans="1:6" ht="15.75">
      <c r="A35" s="205" t="s">
        <v>651</v>
      </c>
      <c r="B35" s="205" t="s">
        <v>652</v>
      </c>
      <c r="C35" s="206"/>
      <c r="D35" s="206"/>
      <c r="E35" s="206"/>
      <c r="F35" s="206"/>
    </row>
    <row r="36" spans="1:6" ht="15.75">
      <c r="A36" s="205" t="s">
        <v>653</v>
      </c>
      <c r="B36" s="205" t="s">
        <v>654</v>
      </c>
      <c r="C36" s="206"/>
      <c r="D36" s="206"/>
      <c r="E36" s="206"/>
      <c r="F36" s="206"/>
    </row>
    <row r="37" spans="1:6" ht="15.75">
      <c r="A37" s="205" t="s">
        <v>655</v>
      </c>
      <c r="B37" s="205" t="s">
        <v>656</v>
      </c>
      <c r="C37" s="206"/>
      <c r="D37" s="206"/>
      <c r="E37" s="206"/>
      <c r="F37" s="206"/>
    </row>
    <row r="38" spans="1:6" ht="15.75">
      <c r="A38" s="205" t="s">
        <v>657</v>
      </c>
      <c r="B38" s="205" t="s">
        <v>658</v>
      </c>
      <c r="C38" s="206"/>
      <c r="D38" s="206"/>
      <c r="E38" s="206"/>
      <c r="F38" s="206"/>
    </row>
    <row r="39" spans="1:6" ht="15.75">
      <c r="A39" s="205" t="s">
        <v>659</v>
      </c>
      <c r="B39" s="205" t="s">
        <v>660</v>
      </c>
      <c r="C39" s="206"/>
      <c r="D39" s="206"/>
      <c r="E39" s="206"/>
      <c r="F39" s="206"/>
    </row>
    <row r="40" spans="1:6" ht="15.75">
      <c r="A40" s="210" t="s">
        <v>661</v>
      </c>
      <c r="B40" s="205" t="s">
        <v>662</v>
      </c>
      <c r="C40" s="206"/>
      <c r="D40" s="206"/>
      <c r="E40" s="206"/>
      <c r="F40" s="206"/>
    </row>
    <row r="41" spans="1:6" ht="15.75">
      <c r="A41" s="205" t="s">
        <v>663</v>
      </c>
      <c r="B41" s="205" t="s">
        <v>664</v>
      </c>
      <c r="C41" s="206"/>
      <c r="D41" s="206"/>
      <c r="E41" s="206"/>
      <c r="F41" s="206"/>
    </row>
    <row r="42" spans="1:6" ht="15.75">
      <c r="A42" s="205" t="s">
        <v>665</v>
      </c>
      <c r="B42" s="205" t="s">
        <v>666</v>
      </c>
      <c r="C42" s="206"/>
      <c r="D42" s="206"/>
      <c r="E42" s="206"/>
      <c r="F42" s="206"/>
    </row>
    <row r="43" spans="1:6" ht="15.75">
      <c r="A43" s="205" t="s">
        <v>667</v>
      </c>
      <c r="B43" s="205" t="s">
        <v>668</v>
      </c>
      <c r="C43" s="206"/>
      <c r="D43" s="206"/>
      <c r="E43" s="206"/>
      <c r="F43" s="206"/>
    </row>
    <row r="44" spans="1:6" ht="15.75">
      <c r="A44" s="205" t="s">
        <v>669</v>
      </c>
      <c r="B44" s="205" t="s">
        <v>670</v>
      </c>
      <c r="C44" s="206"/>
      <c r="D44" s="206"/>
      <c r="E44" s="206"/>
      <c r="F44" s="206"/>
    </row>
    <row r="45" spans="1:6" ht="15.75">
      <c r="A45" s="210" t="s">
        <v>671</v>
      </c>
      <c r="B45" s="205" t="s">
        <v>672</v>
      </c>
      <c r="C45" s="206"/>
      <c r="D45" s="206"/>
      <c r="E45" s="206"/>
      <c r="F45" s="206"/>
    </row>
    <row r="46" spans="1:6" ht="15.75">
      <c r="A46" s="205" t="s">
        <v>673</v>
      </c>
      <c r="B46" s="205" t="s">
        <v>674</v>
      </c>
      <c r="C46" s="206"/>
      <c r="D46" s="206"/>
      <c r="E46" s="206"/>
      <c r="F46" s="206"/>
    </row>
    <row r="47" spans="1:6" ht="15.75">
      <c r="A47" s="205" t="s">
        <v>665</v>
      </c>
      <c r="B47" s="205" t="s">
        <v>675</v>
      </c>
      <c r="C47" s="206"/>
      <c r="D47" s="206"/>
      <c r="E47" s="206"/>
      <c r="F47" s="206"/>
    </row>
    <row r="48" spans="1:6" ht="15.75">
      <c r="A48" s="205" t="s">
        <v>676</v>
      </c>
      <c r="B48" s="205" t="s">
        <v>677</v>
      </c>
      <c r="C48" s="206"/>
      <c r="D48" s="206"/>
      <c r="E48" s="206"/>
      <c r="F48" s="206"/>
    </row>
    <row r="49" spans="1:6" ht="15.75">
      <c r="A49" s="205" t="s">
        <v>678</v>
      </c>
      <c r="B49" s="205" t="s">
        <v>679</v>
      </c>
      <c r="C49" s="206"/>
      <c r="D49" s="206"/>
      <c r="E49" s="206"/>
      <c r="F49" s="206"/>
    </row>
    <row r="50" spans="1:6" ht="15.75">
      <c r="A50" s="205" t="s">
        <v>680</v>
      </c>
      <c r="B50" s="205" t="s">
        <v>681</v>
      </c>
      <c r="C50" s="206"/>
      <c r="D50" s="206"/>
      <c r="E50" s="206"/>
      <c r="F50" s="206"/>
    </row>
    <row r="51" spans="1:6" ht="15.75">
      <c r="A51" s="205" t="s">
        <v>667</v>
      </c>
      <c r="B51" s="205" t="s">
        <v>682</v>
      </c>
      <c r="C51" s="206"/>
      <c r="D51" s="206"/>
      <c r="E51" s="206"/>
      <c r="F51" s="206"/>
    </row>
    <row r="52" spans="1:6" ht="15.75">
      <c r="A52" s="205" t="s">
        <v>683</v>
      </c>
      <c r="B52" s="205" t="s">
        <v>684</v>
      </c>
      <c r="C52" s="206"/>
      <c r="D52" s="206"/>
      <c r="E52" s="206"/>
      <c r="F52" s="206"/>
    </row>
    <row r="53" spans="1:6" ht="15.75">
      <c r="A53" s="205" t="s">
        <v>669</v>
      </c>
      <c r="B53" s="205" t="s">
        <v>685</v>
      </c>
      <c r="C53" s="206"/>
      <c r="D53" s="206"/>
      <c r="E53" s="206"/>
      <c r="F53" s="206"/>
    </row>
    <row r="54" spans="1:6" ht="15.75">
      <c r="A54" s="210" t="s">
        <v>686</v>
      </c>
      <c r="B54" s="205" t="s">
        <v>687</v>
      </c>
      <c r="C54" s="206"/>
      <c r="D54" s="206"/>
      <c r="E54" s="206"/>
      <c r="F54" s="206"/>
    </row>
    <row r="55" spans="1:6" ht="15.75">
      <c r="A55" s="205" t="s">
        <v>688</v>
      </c>
      <c r="B55" s="205" t="s">
        <v>689</v>
      </c>
      <c r="C55" s="206"/>
      <c r="D55" s="206"/>
      <c r="E55" s="206"/>
      <c r="F55" s="206"/>
    </row>
    <row r="56" spans="1:6" ht="15.75">
      <c r="A56" s="205" t="s">
        <v>690</v>
      </c>
      <c r="B56" s="205" t="s">
        <v>691</v>
      </c>
      <c r="C56" s="206"/>
      <c r="D56" s="206"/>
      <c r="E56" s="206"/>
      <c r="F56" s="206"/>
    </row>
    <row r="57" spans="1:6" ht="15.75">
      <c r="A57" s="205" t="s">
        <v>692</v>
      </c>
      <c r="B57" s="205" t="s">
        <v>693</v>
      </c>
      <c r="C57" s="206"/>
      <c r="D57" s="206"/>
      <c r="E57" s="206"/>
      <c r="F57" s="206"/>
    </row>
    <row r="58" spans="1:6" ht="15.75">
      <c r="A58" s="205" t="s">
        <v>694</v>
      </c>
      <c r="B58" s="205" t="s">
        <v>695</v>
      </c>
      <c r="C58" s="206"/>
      <c r="D58" s="206"/>
      <c r="E58" s="206"/>
      <c r="F58" s="206"/>
    </row>
    <row r="59" spans="1:6" ht="15.75">
      <c r="A59" s="205" t="s">
        <v>696</v>
      </c>
      <c r="B59" s="205" t="s">
        <v>697</v>
      </c>
      <c r="C59" s="206"/>
      <c r="D59" s="206"/>
      <c r="E59" s="206"/>
      <c r="F59" s="206"/>
    </row>
    <row r="60" spans="1:6" ht="15.75">
      <c r="A60" s="205" t="s">
        <v>698</v>
      </c>
      <c r="B60" s="205" t="s">
        <v>699</v>
      </c>
      <c r="C60" s="206"/>
      <c r="D60" s="206"/>
      <c r="E60" s="206"/>
      <c r="F60" s="206"/>
    </row>
    <row r="61" spans="1:6" ht="15.75">
      <c r="A61" s="210" t="s">
        <v>700</v>
      </c>
      <c r="B61" s="205" t="s">
        <v>701</v>
      </c>
      <c r="C61" s="206"/>
      <c r="D61" s="206"/>
      <c r="E61" s="206"/>
      <c r="F61" s="206"/>
    </row>
    <row r="62" spans="1:6" ht="15.75">
      <c r="A62" s="205" t="s">
        <v>702</v>
      </c>
      <c r="B62" s="205" t="s">
        <v>703</v>
      </c>
      <c r="C62" s="206"/>
      <c r="D62" s="206"/>
      <c r="E62" s="206"/>
      <c r="F62" s="206"/>
    </row>
    <row r="63" spans="1:6" ht="15.75">
      <c r="A63" s="205" t="s">
        <v>704</v>
      </c>
      <c r="B63" s="205" t="s">
        <v>705</v>
      </c>
      <c r="C63" s="206"/>
      <c r="D63" s="206"/>
      <c r="E63" s="206"/>
      <c r="F63" s="206"/>
    </row>
    <row r="64" spans="1:6" ht="15.75">
      <c r="A64" s="207" t="s">
        <v>706</v>
      </c>
      <c r="B64" s="208"/>
      <c r="C64" s="206"/>
      <c r="D64" s="206"/>
      <c r="E64" s="206"/>
      <c r="F64" s="206"/>
    </row>
    <row r="65" spans="1:6" ht="15.75">
      <c r="A65" s="97"/>
      <c r="B65" s="97"/>
      <c r="C65" s="97"/>
      <c r="D65" s="97"/>
      <c r="E65" s="97"/>
      <c r="F65" s="97"/>
    </row>
    <row r="66" spans="1:6" ht="15.75">
      <c r="A66" s="97"/>
      <c r="B66" s="97"/>
      <c r="C66" s="97"/>
      <c r="D66" s="97"/>
      <c r="E66" s="97"/>
      <c r="F66" s="97"/>
    </row>
    <row r="67" spans="1:6" ht="15.75">
      <c r="A67" s="97"/>
      <c r="B67" s="97"/>
      <c r="C67" s="97"/>
      <c r="D67" s="97"/>
      <c r="E67" s="97"/>
      <c r="F67" s="97"/>
    </row>
  </sheetData>
  <sheetProtection/>
  <mergeCells count="2">
    <mergeCell ref="A2:F2"/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E23"/>
  <sheetViews>
    <sheetView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4" sqref="B24"/>
    </sheetView>
  </sheetViews>
  <sheetFormatPr defaultColWidth="9.140625" defaultRowHeight="12.75"/>
  <cols>
    <col min="1" max="1" width="9.140625" style="23" customWidth="1"/>
    <col min="2" max="2" width="77.8515625" style="48" customWidth="1"/>
    <col min="3" max="5" width="17.421875" style="18" customWidth="1"/>
    <col min="6" max="6" width="12.421875" style="18" customWidth="1"/>
    <col min="7" max="16384" width="9.140625" style="18" customWidth="1"/>
  </cols>
  <sheetData>
    <row r="1" spans="1:5" s="17" customFormat="1" ht="87" customHeight="1">
      <c r="A1" s="569" t="s">
        <v>979</v>
      </c>
      <c r="B1" s="570"/>
      <c r="C1" s="570"/>
      <c r="D1" s="570"/>
      <c r="E1" s="571"/>
    </row>
    <row r="2" spans="1:5" s="17" customFormat="1" ht="34.5" customHeight="1">
      <c r="A2" s="572" t="s">
        <v>881</v>
      </c>
      <c r="B2" s="573"/>
      <c r="C2" s="573"/>
      <c r="D2" s="573"/>
      <c r="E2" s="574"/>
    </row>
    <row r="3" spans="1:5" ht="43.5" customHeight="1">
      <c r="A3" s="29" t="s">
        <v>118</v>
      </c>
      <c r="B3" s="44" t="s">
        <v>117</v>
      </c>
      <c r="C3" s="13" t="s">
        <v>505</v>
      </c>
      <c r="D3" s="13" t="s">
        <v>506</v>
      </c>
      <c r="E3" s="34" t="s">
        <v>124</v>
      </c>
    </row>
    <row r="4" spans="1:5" ht="17.25" customHeight="1">
      <c r="A4" s="30"/>
      <c r="B4" s="44"/>
      <c r="C4" s="36" t="s">
        <v>490</v>
      </c>
      <c r="D4" s="36" t="s">
        <v>491</v>
      </c>
      <c r="E4" s="37" t="s">
        <v>388</v>
      </c>
    </row>
    <row r="5" spans="1:5" ht="15.75">
      <c r="A5" s="30">
        <v>1</v>
      </c>
      <c r="B5" s="44" t="s">
        <v>235</v>
      </c>
      <c r="C5" s="49">
        <f>C6</f>
        <v>4695721</v>
      </c>
      <c r="D5" s="49">
        <f>D6</f>
        <v>200000</v>
      </c>
      <c r="E5" s="50">
        <f aca="true" t="shared" si="0" ref="E5:E19">C5+D5</f>
        <v>4895721</v>
      </c>
    </row>
    <row r="6" spans="1:5" ht="15.75">
      <c r="A6" s="30">
        <f aca="true" t="shared" si="1" ref="A6:A19">A5+1</f>
        <v>2</v>
      </c>
      <c r="B6" s="26" t="s">
        <v>202</v>
      </c>
      <c r="C6" s="51">
        <v>4695721</v>
      </c>
      <c r="D6" s="51">
        <v>200000</v>
      </c>
      <c r="E6" s="50">
        <f t="shared" si="0"/>
        <v>4895721</v>
      </c>
    </row>
    <row r="7" spans="1:5" ht="15.75" customHeight="1">
      <c r="A7" s="30">
        <f t="shared" si="1"/>
        <v>3</v>
      </c>
      <c r="B7" s="44" t="s">
        <v>236</v>
      </c>
      <c r="C7" s="49">
        <f>C8+C9+C10+C11+C12</f>
        <v>1597191</v>
      </c>
      <c r="D7" s="49">
        <f>D8+D9+D10+D11+D12</f>
        <v>939</v>
      </c>
      <c r="E7" s="50">
        <f t="shared" si="0"/>
        <v>1598130</v>
      </c>
    </row>
    <row r="8" spans="1:5" ht="15.75">
      <c r="A8" s="30">
        <f t="shared" si="1"/>
        <v>4</v>
      </c>
      <c r="B8" s="26" t="s">
        <v>203</v>
      </c>
      <c r="C8" s="51">
        <v>1561719</v>
      </c>
      <c r="D8" s="51"/>
      <c r="E8" s="50">
        <f t="shared" si="0"/>
        <v>1561719</v>
      </c>
    </row>
    <row r="9" spans="1:5" ht="15.75">
      <c r="A9" s="30">
        <f t="shared" si="1"/>
        <v>5</v>
      </c>
      <c r="B9" s="26" t="s">
        <v>204</v>
      </c>
      <c r="C9" s="51">
        <v>23518</v>
      </c>
      <c r="D9" s="51">
        <v>939</v>
      </c>
      <c r="E9" s="50">
        <f t="shared" si="0"/>
        <v>24457</v>
      </c>
    </row>
    <row r="10" spans="1:5" ht="15.75">
      <c r="A10" s="30">
        <f t="shared" si="1"/>
        <v>6</v>
      </c>
      <c r="B10" s="26" t="s">
        <v>205</v>
      </c>
      <c r="C10" s="51"/>
      <c r="D10" s="51"/>
      <c r="E10" s="50">
        <f t="shared" si="0"/>
        <v>0</v>
      </c>
    </row>
    <row r="11" spans="1:5" ht="15.75">
      <c r="A11" s="30">
        <f t="shared" si="1"/>
        <v>7</v>
      </c>
      <c r="B11" s="26" t="s">
        <v>206</v>
      </c>
      <c r="C11" s="51"/>
      <c r="D11" s="51"/>
      <c r="E11" s="50">
        <f t="shared" si="0"/>
        <v>0</v>
      </c>
    </row>
    <row r="12" spans="1:5" ht="15.75">
      <c r="A12" s="30">
        <f t="shared" si="1"/>
        <v>8</v>
      </c>
      <c r="B12" s="26" t="s">
        <v>73</v>
      </c>
      <c r="C12" s="51">
        <v>11954</v>
      </c>
      <c r="D12" s="51"/>
      <c r="E12" s="50">
        <f t="shared" si="0"/>
        <v>11954</v>
      </c>
    </row>
    <row r="13" spans="1:5" ht="15.75" customHeight="1">
      <c r="A13" s="30">
        <f t="shared" si="1"/>
        <v>9</v>
      </c>
      <c r="B13" s="44" t="s">
        <v>237</v>
      </c>
      <c r="C13" s="49">
        <f>C14</f>
        <v>55600</v>
      </c>
      <c r="D13" s="49">
        <f>D14</f>
        <v>0</v>
      </c>
      <c r="E13" s="50">
        <f t="shared" si="0"/>
        <v>55600</v>
      </c>
    </row>
    <row r="14" spans="1:5" ht="15.75">
      <c r="A14" s="30">
        <f t="shared" si="1"/>
        <v>10</v>
      </c>
      <c r="B14" s="26" t="s">
        <v>74</v>
      </c>
      <c r="C14" s="51">
        <v>55600</v>
      </c>
      <c r="D14" s="51"/>
      <c r="E14" s="50">
        <f t="shared" si="0"/>
        <v>55600</v>
      </c>
    </row>
    <row r="15" spans="1:5" ht="15.75">
      <c r="A15" s="30">
        <f t="shared" si="1"/>
        <v>11</v>
      </c>
      <c r="B15" s="44" t="s">
        <v>238</v>
      </c>
      <c r="C15" s="49">
        <f>SUM(C16:C18)</f>
        <v>731616</v>
      </c>
      <c r="D15" s="49">
        <f>SUM(D16:D18)</f>
        <v>0</v>
      </c>
      <c r="E15" s="50">
        <f t="shared" si="0"/>
        <v>731616</v>
      </c>
    </row>
    <row r="16" spans="1:5" ht="15.75">
      <c r="A16" s="30">
        <f t="shared" si="1"/>
        <v>12</v>
      </c>
      <c r="B16" s="26" t="s">
        <v>75</v>
      </c>
      <c r="C16" s="51">
        <v>484181</v>
      </c>
      <c r="D16" s="51"/>
      <c r="E16" s="50">
        <f t="shared" si="0"/>
        <v>484181</v>
      </c>
    </row>
    <row r="17" spans="1:5" ht="15.75">
      <c r="A17" s="30">
        <f t="shared" si="1"/>
        <v>13</v>
      </c>
      <c r="B17" s="26" t="s">
        <v>76</v>
      </c>
      <c r="C17" s="51">
        <v>163505</v>
      </c>
      <c r="D17" s="51"/>
      <c r="E17" s="50">
        <f t="shared" si="0"/>
        <v>163505</v>
      </c>
    </row>
    <row r="18" spans="1:5" ht="15.75">
      <c r="A18" s="30">
        <f t="shared" si="1"/>
        <v>14</v>
      </c>
      <c r="B18" s="26" t="s">
        <v>77</v>
      </c>
      <c r="C18" s="51">
        <v>83930</v>
      </c>
      <c r="D18" s="51"/>
      <c r="E18" s="50">
        <f t="shared" si="0"/>
        <v>83930</v>
      </c>
    </row>
    <row r="19" spans="1:5" ht="16.5" thickBot="1">
      <c r="A19" s="31">
        <f t="shared" si="1"/>
        <v>15</v>
      </c>
      <c r="B19" s="46" t="s">
        <v>239</v>
      </c>
      <c r="C19" s="52">
        <f>C5+C7+C13+C15</f>
        <v>7080128</v>
      </c>
      <c r="D19" s="52">
        <f>D5+D7+D13+D15</f>
        <v>200939</v>
      </c>
      <c r="E19" s="53">
        <f t="shared" si="0"/>
        <v>7281067</v>
      </c>
    </row>
    <row r="20" spans="1:4" ht="15.75">
      <c r="A20" s="19"/>
      <c r="B20" s="47"/>
      <c r="C20" s="575"/>
      <c r="D20" s="575"/>
    </row>
    <row r="21" spans="1:5" ht="15.75">
      <c r="A21" s="22"/>
      <c r="B21" s="129"/>
      <c r="E21" s="237"/>
    </row>
    <row r="23" ht="15.75">
      <c r="B23" s="48" t="s">
        <v>78</v>
      </c>
    </row>
  </sheetData>
  <sheetProtection selectLockedCells="1"/>
  <protectedRanges>
    <protectedRange sqref="C8:D12 C16 C14:D14 C6:D6 C18" name="Rozsah2"/>
    <protectedRange sqref="C19:D19" name="Rozsah1"/>
  </protectedRanges>
  <mergeCells count="3">
    <mergeCell ref="A1:E1"/>
    <mergeCell ref="A2:E2"/>
    <mergeCell ref="C20:D20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G24"/>
  <sheetViews>
    <sheetView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5" sqref="A25"/>
    </sheetView>
  </sheetViews>
  <sheetFormatPr defaultColWidth="9.140625" defaultRowHeight="12.75"/>
  <cols>
    <col min="1" max="1" width="10.140625" style="3" customWidth="1"/>
    <col min="2" max="2" width="83.00390625" style="57" customWidth="1"/>
    <col min="3" max="3" width="15.421875" style="1" customWidth="1"/>
    <col min="4" max="4" width="14.28125" style="1" customWidth="1"/>
    <col min="5" max="5" width="14.7109375" style="1" customWidth="1"/>
    <col min="6" max="16384" width="9.140625" style="1" customWidth="1"/>
  </cols>
  <sheetData>
    <row r="1" spans="1:7" ht="49.5" customHeight="1">
      <c r="A1" s="576" t="s">
        <v>934</v>
      </c>
      <c r="B1" s="577"/>
      <c r="C1" s="577"/>
      <c r="D1" s="577"/>
      <c r="E1" s="578"/>
      <c r="F1" s="6"/>
      <c r="G1" s="6"/>
    </row>
    <row r="2" spans="1:5" s="17" customFormat="1" ht="38.25" customHeight="1">
      <c r="A2" s="579" t="s">
        <v>882</v>
      </c>
      <c r="B2" s="580"/>
      <c r="C2" s="580"/>
      <c r="D2" s="580"/>
      <c r="E2" s="581"/>
    </row>
    <row r="3" spans="1:5" s="9" customFormat="1" ht="35.25" customHeight="1">
      <c r="A3" s="29" t="s">
        <v>118</v>
      </c>
      <c r="B3" s="111" t="s">
        <v>467</v>
      </c>
      <c r="C3" s="13" t="s">
        <v>505</v>
      </c>
      <c r="D3" s="13" t="s">
        <v>506</v>
      </c>
      <c r="E3" s="34" t="s">
        <v>124</v>
      </c>
    </row>
    <row r="4" spans="1:5" s="18" customFormat="1" ht="17.25" customHeight="1">
      <c r="A4" s="30"/>
      <c r="B4" s="44"/>
      <c r="C4" s="36" t="s">
        <v>490</v>
      </c>
      <c r="D4" s="36" t="s">
        <v>491</v>
      </c>
      <c r="E4" s="37" t="s">
        <v>388</v>
      </c>
    </row>
    <row r="5" spans="1:5" ht="31.5">
      <c r="A5" s="32">
        <v>1</v>
      </c>
      <c r="B5" s="54" t="s">
        <v>940</v>
      </c>
      <c r="C5" s="63">
        <f>SUM(C6:C8)</f>
        <v>12230</v>
      </c>
      <c r="D5" s="63">
        <f>SUM(D6:D7)</f>
        <v>0</v>
      </c>
      <c r="E5" s="195">
        <f aca="true" t="shared" si="0" ref="E5:E22">C5+D5</f>
        <v>12230</v>
      </c>
    </row>
    <row r="6" spans="1:5" ht="15.75">
      <c r="A6" s="32" t="s">
        <v>458</v>
      </c>
      <c r="B6" s="55" t="s">
        <v>980</v>
      </c>
      <c r="C6" s="51">
        <v>1000</v>
      </c>
      <c r="D6" s="51"/>
      <c r="E6" s="301">
        <f t="shared" si="0"/>
        <v>1000</v>
      </c>
    </row>
    <row r="7" spans="1:5" ht="15.75">
      <c r="A7" s="32" t="s">
        <v>259</v>
      </c>
      <c r="B7" s="55" t="s">
        <v>981</v>
      </c>
      <c r="C7" s="51">
        <v>4415</v>
      </c>
      <c r="D7" s="51"/>
      <c r="E7" s="301">
        <f t="shared" si="0"/>
        <v>4415</v>
      </c>
    </row>
    <row r="8" spans="1:5" ht="15.75">
      <c r="A8" s="32" t="s">
        <v>982</v>
      </c>
      <c r="B8" s="55" t="s">
        <v>983</v>
      </c>
      <c r="C8" s="51">
        <v>6815</v>
      </c>
      <c r="D8" s="51"/>
      <c r="E8" s="301">
        <f t="shared" si="0"/>
        <v>6815</v>
      </c>
    </row>
    <row r="9" spans="1:5" ht="15.75">
      <c r="A9" s="32"/>
      <c r="B9" s="55"/>
      <c r="C9" s="51"/>
      <c r="D9" s="51"/>
      <c r="E9" s="301">
        <f t="shared" si="0"/>
        <v>0</v>
      </c>
    </row>
    <row r="10" spans="1:5" ht="15.75">
      <c r="A10" s="32">
        <v>2</v>
      </c>
      <c r="B10" s="54" t="s">
        <v>38</v>
      </c>
      <c r="C10" s="63">
        <f>SUM(C11:C12)</f>
        <v>0</v>
      </c>
      <c r="D10" s="63">
        <f>SUM(D11:D12)</f>
        <v>0</v>
      </c>
      <c r="E10" s="301">
        <f t="shared" si="0"/>
        <v>0</v>
      </c>
    </row>
    <row r="11" spans="1:5" ht="15.75">
      <c r="A11" s="32" t="s">
        <v>459</v>
      </c>
      <c r="B11" s="55"/>
      <c r="C11" s="51"/>
      <c r="D11" s="51"/>
      <c r="E11" s="301">
        <f t="shared" si="0"/>
        <v>0</v>
      </c>
    </row>
    <row r="12" spans="1:5" ht="15.75">
      <c r="A12" s="32" t="s">
        <v>260</v>
      </c>
      <c r="B12" s="55"/>
      <c r="C12" s="51"/>
      <c r="D12" s="51"/>
      <c r="E12" s="301">
        <f t="shared" si="0"/>
        <v>0</v>
      </c>
    </row>
    <row r="13" spans="1:5" ht="15.75">
      <c r="A13" s="32"/>
      <c r="B13" s="55"/>
      <c r="C13" s="51"/>
      <c r="D13" s="51"/>
      <c r="E13" s="301">
        <f t="shared" si="0"/>
        <v>0</v>
      </c>
    </row>
    <row r="14" spans="1:5" ht="15.75">
      <c r="A14" s="32">
        <v>3</v>
      </c>
      <c r="B14" s="54" t="s">
        <v>188</v>
      </c>
      <c r="C14" s="63">
        <f>SUM(C15:C16)</f>
        <v>0</v>
      </c>
      <c r="D14" s="63">
        <f>SUM(D17:D17)</f>
        <v>0</v>
      </c>
      <c r="E14" s="301">
        <f t="shared" si="0"/>
        <v>0</v>
      </c>
    </row>
    <row r="15" spans="1:5" ht="15.75">
      <c r="A15" s="32" t="s">
        <v>460</v>
      </c>
      <c r="B15" s="148"/>
      <c r="C15" s="51"/>
      <c r="D15" s="51"/>
      <c r="E15" s="301">
        <f t="shared" si="0"/>
        <v>0</v>
      </c>
    </row>
    <row r="16" spans="1:5" ht="15.75">
      <c r="A16" s="32" t="s">
        <v>261</v>
      </c>
      <c r="B16" s="148"/>
      <c r="C16" s="51"/>
      <c r="D16" s="51"/>
      <c r="E16" s="301">
        <f t="shared" si="0"/>
        <v>0</v>
      </c>
    </row>
    <row r="17" spans="1:5" ht="15.75">
      <c r="A17" s="32"/>
      <c r="B17" s="55"/>
      <c r="C17" s="51"/>
      <c r="D17" s="51"/>
      <c r="E17" s="301">
        <f t="shared" si="0"/>
        <v>0</v>
      </c>
    </row>
    <row r="18" spans="1:5" ht="15.75">
      <c r="A18" s="32">
        <v>4</v>
      </c>
      <c r="B18" s="54" t="s">
        <v>201</v>
      </c>
      <c r="C18" s="63">
        <f>SUM(C19:C21)</f>
        <v>124990.6</v>
      </c>
      <c r="D18" s="63">
        <f>SUM(D21:D21)</f>
        <v>0</v>
      </c>
      <c r="E18" s="301">
        <f t="shared" si="0"/>
        <v>124990.6</v>
      </c>
    </row>
    <row r="19" spans="1:5" ht="15.75">
      <c r="A19" s="32" t="s">
        <v>177</v>
      </c>
      <c r="B19" s="55" t="s">
        <v>984</v>
      </c>
      <c r="C19" s="151">
        <v>124990.6</v>
      </c>
      <c r="D19" s="151"/>
      <c r="E19" s="301">
        <f t="shared" si="0"/>
        <v>124990.6</v>
      </c>
    </row>
    <row r="20" spans="1:5" ht="15.75">
      <c r="A20" s="32" t="s">
        <v>262</v>
      </c>
      <c r="B20" s="55"/>
      <c r="C20" s="151"/>
      <c r="D20" s="151"/>
      <c r="E20" s="301">
        <f t="shared" si="0"/>
        <v>0</v>
      </c>
    </row>
    <row r="21" spans="1:5" ht="15.75">
      <c r="A21" s="32"/>
      <c r="B21" s="55"/>
      <c r="C21" s="51"/>
      <c r="D21" s="51">
        <f>(D19*0.8+D20*0.8)</f>
        <v>0</v>
      </c>
      <c r="E21" s="301">
        <f t="shared" si="0"/>
        <v>0</v>
      </c>
    </row>
    <row r="22" spans="1:5" ht="16.5" thickBot="1">
      <c r="A22" s="33">
        <v>5</v>
      </c>
      <c r="B22" s="56" t="s">
        <v>508</v>
      </c>
      <c r="C22" s="155">
        <f>C5+C10+C14+C18</f>
        <v>137220.6</v>
      </c>
      <c r="D22" s="155">
        <f>D5+D10+D14+D18</f>
        <v>0</v>
      </c>
      <c r="E22" s="302">
        <f t="shared" si="0"/>
        <v>137220.6</v>
      </c>
    </row>
    <row r="24" spans="1:5" s="328" customFormat="1" ht="15.75">
      <c r="A24" s="326"/>
      <c r="B24" s="327"/>
      <c r="E24" s="237"/>
    </row>
  </sheetData>
  <sheetProtection/>
  <mergeCells count="2">
    <mergeCell ref="A1:E1"/>
    <mergeCell ref="A2:E2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I59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8" sqref="B38"/>
    </sheetView>
  </sheetViews>
  <sheetFormatPr defaultColWidth="9.140625" defaultRowHeight="12.75"/>
  <cols>
    <col min="1" max="1" width="7.8515625" style="3" customWidth="1"/>
    <col min="2" max="2" width="70.57421875" style="142" customWidth="1"/>
    <col min="3" max="3" width="16.421875" style="143" customWidth="1"/>
    <col min="4" max="4" width="16.57421875" style="143" customWidth="1"/>
    <col min="5" max="5" width="16.421875" style="143" customWidth="1"/>
    <col min="6" max="6" width="19.140625" style="143" customWidth="1"/>
    <col min="7" max="7" width="16.8515625" style="143" customWidth="1"/>
    <col min="8" max="8" width="17.28125" style="143" customWidth="1"/>
    <col min="9" max="9" width="16.57421875" style="1" customWidth="1"/>
    <col min="10" max="16384" width="9.140625" style="1" customWidth="1"/>
  </cols>
  <sheetData>
    <row r="1" spans="1:8" ht="34.5" customHeight="1">
      <c r="A1" s="582" t="s">
        <v>933</v>
      </c>
      <c r="B1" s="583"/>
      <c r="C1" s="583"/>
      <c r="D1" s="583"/>
      <c r="E1" s="583"/>
      <c r="F1" s="583"/>
      <c r="G1" s="583"/>
      <c r="H1" s="584"/>
    </row>
    <row r="2" spans="1:8" ht="31.5" customHeight="1">
      <c r="A2" s="572" t="s">
        <v>881</v>
      </c>
      <c r="B2" s="573"/>
      <c r="C2" s="573"/>
      <c r="D2" s="573"/>
      <c r="E2" s="573"/>
      <c r="F2" s="573"/>
      <c r="G2" s="573"/>
      <c r="H2" s="574"/>
    </row>
    <row r="3" spans="1:8" ht="24" customHeight="1">
      <c r="A3" s="585" t="s">
        <v>118</v>
      </c>
      <c r="B3" s="586" t="s">
        <v>467</v>
      </c>
      <c r="C3" s="587">
        <v>2012</v>
      </c>
      <c r="D3" s="588"/>
      <c r="E3" s="587">
        <v>2013</v>
      </c>
      <c r="F3" s="588"/>
      <c r="G3" s="587" t="s">
        <v>13</v>
      </c>
      <c r="H3" s="589"/>
    </row>
    <row r="4" spans="1:8" s="9" customFormat="1" ht="31.5">
      <c r="A4" s="585"/>
      <c r="B4" s="586"/>
      <c r="C4" s="13" t="s">
        <v>468</v>
      </c>
      <c r="D4" s="13" t="s">
        <v>469</v>
      </c>
      <c r="E4" s="13" t="s">
        <v>468</v>
      </c>
      <c r="F4" s="13" t="s">
        <v>469</v>
      </c>
      <c r="G4" s="13" t="s">
        <v>468</v>
      </c>
      <c r="H4" s="28" t="s">
        <v>469</v>
      </c>
    </row>
    <row r="5" spans="1:8" s="9" customFormat="1" ht="15.75">
      <c r="A5" s="29"/>
      <c r="B5" s="44"/>
      <c r="C5" s="13" t="s">
        <v>490</v>
      </c>
      <c r="D5" s="13" t="s">
        <v>491</v>
      </c>
      <c r="E5" s="13" t="s">
        <v>492</v>
      </c>
      <c r="F5" s="13" t="s">
        <v>498</v>
      </c>
      <c r="G5" s="13" t="s">
        <v>389</v>
      </c>
      <c r="H5" s="28" t="s">
        <v>390</v>
      </c>
    </row>
    <row r="6" spans="1:8" ht="15.75">
      <c r="A6" s="32">
        <v>1</v>
      </c>
      <c r="B6" s="73" t="s">
        <v>184</v>
      </c>
      <c r="C6" s="63">
        <f>SUM(C7:C10)</f>
        <v>0</v>
      </c>
      <c r="D6" s="63">
        <f>SUM(D7:D10)</f>
        <v>0</v>
      </c>
      <c r="E6" s="63">
        <f>SUM(E7:E10)</f>
        <v>0</v>
      </c>
      <c r="F6" s="63">
        <f>SUM(F7:F10)</f>
        <v>0</v>
      </c>
      <c r="G6" s="194">
        <f aca="true" t="shared" si="0" ref="G6:G50">E6-C6</f>
        <v>0</v>
      </c>
      <c r="H6" s="195">
        <f>F6-D6/30.126</f>
        <v>0</v>
      </c>
    </row>
    <row r="7" spans="1:8" ht="15.75">
      <c r="A7" s="32">
        <f aca="true" t="shared" si="1" ref="A7:A52">A6+1</f>
        <v>2</v>
      </c>
      <c r="B7" s="61" t="s">
        <v>483</v>
      </c>
      <c r="C7" s="159"/>
      <c r="D7" s="159"/>
      <c r="E7" s="159"/>
      <c r="F7" s="159"/>
      <c r="G7" s="194">
        <f t="shared" si="0"/>
        <v>0</v>
      </c>
      <c r="H7" s="195">
        <f>F7-D7/30.126</f>
        <v>0</v>
      </c>
    </row>
    <row r="8" spans="1:8" ht="15.75">
      <c r="A8" s="32">
        <f t="shared" si="1"/>
        <v>3</v>
      </c>
      <c r="B8" s="61" t="s">
        <v>503</v>
      </c>
      <c r="C8" s="159"/>
      <c r="D8" s="159"/>
      <c r="E8" s="159"/>
      <c r="F8" s="159"/>
      <c r="G8" s="194">
        <f t="shared" si="0"/>
        <v>0</v>
      </c>
      <c r="H8" s="195">
        <f>F8-D8/30.126</f>
        <v>0</v>
      </c>
    </row>
    <row r="9" spans="1:8" ht="15.75">
      <c r="A9" s="32">
        <f t="shared" si="1"/>
        <v>4</v>
      </c>
      <c r="B9" s="61" t="s">
        <v>28</v>
      </c>
      <c r="C9" s="159"/>
      <c r="D9" s="159"/>
      <c r="E9" s="159"/>
      <c r="F9" s="159"/>
      <c r="G9" s="194">
        <f t="shared" si="0"/>
        <v>0</v>
      </c>
      <c r="H9" s="195">
        <f aca="true" t="shared" si="2" ref="H9:H50">F9-D9</f>
        <v>0</v>
      </c>
    </row>
    <row r="10" spans="1:8" ht="15.75">
      <c r="A10" s="32">
        <f t="shared" si="1"/>
        <v>5</v>
      </c>
      <c r="B10" s="61" t="s">
        <v>502</v>
      </c>
      <c r="C10" s="159"/>
      <c r="D10" s="159"/>
      <c r="E10" s="159"/>
      <c r="F10" s="159"/>
      <c r="G10" s="194">
        <f t="shared" si="0"/>
        <v>0</v>
      </c>
      <c r="H10" s="195">
        <f t="shared" si="2"/>
        <v>0</v>
      </c>
    </row>
    <row r="11" spans="1:8" ht="15.75">
      <c r="A11" s="32">
        <f t="shared" si="1"/>
        <v>6</v>
      </c>
      <c r="B11" s="73" t="s">
        <v>906</v>
      </c>
      <c r="C11" s="63">
        <f>SUM(C12:C15)</f>
        <v>257120.54000000004</v>
      </c>
      <c r="D11" s="63">
        <f>SUM(D12:D15)</f>
        <v>28227.28</v>
      </c>
      <c r="E11" s="63">
        <f>SUM(E12:E15)</f>
        <v>287501.02</v>
      </c>
      <c r="F11" s="63">
        <f>SUM(F12:F15)</f>
        <v>18053.7</v>
      </c>
      <c r="G11" s="194">
        <f t="shared" si="0"/>
        <v>30380.47999999998</v>
      </c>
      <c r="H11" s="195">
        <f t="shared" si="2"/>
        <v>-10173.579999999998</v>
      </c>
    </row>
    <row r="12" spans="1:8" ht="15.75">
      <c r="A12" s="32">
        <f t="shared" si="1"/>
        <v>7</v>
      </c>
      <c r="B12" s="61" t="s">
        <v>43</v>
      </c>
      <c r="C12" s="159">
        <v>66038.6</v>
      </c>
      <c r="D12" s="159"/>
      <c r="E12" s="159">
        <v>81031.01</v>
      </c>
      <c r="F12" s="159"/>
      <c r="G12" s="194">
        <f t="shared" si="0"/>
        <v>14992.409999999989</v>
      </c>
      <c r="H12" s="195">
        <f t="shared" si="2"/>
        <v>0</v>
      </c>
    </row>
    <row r="13" spans="1:8" ht="15.75">
      <c r="A13" s="32">
        <f t="shared" si="1"/>
        <v>8</v>
      </c>
      <c r="B13" s="61" t="s">
        <v>44</v>
      </c>
      <c r="C13" s="159">
        <v>13553.1</v>
      </c>
      <c r="D13" s="159"/>
      <c r="E13" s="159">
        <v>18022.54</v>
      </c>
      <c r="F13" s="159"/>
      <c r="G13" s="194">
        <f t="shared" si="0"/>
        <v>4469.4400000000005</v>
      </c>
      <c r="H13" s="195">
        <f t="shared" si="2"/>
        <v>0</v>
      </c>
    </row>
    <row r="14" spans="1:8" ht="31.5">
      <c r="A14" s="32">
        <f t="shared" si="1"/>
        <v>9</v>
      </c>
      <c r="B14" s="61" t="s">
        <v>45</v>
      </c>
      <c r="C14" s="159">
        <v>28343.2</v>
      </c>
      <c r="D14" s="159"/>
      <c r="E14" s="159">
        <v>21580.9</v>
      </c>
      <c r="F14" s="159"/>
      <c r="G14" s="194">
        <f t="shared" si="0"/>
        <v>-6762.299999999999</v>
      </c>
      <c r="H14" s="195">
        <f t="shared" si="2"/>
        <v>0</v>
      </c>
    </row>
    <row r="15" spans="1:8" ht="31.5">
      <c r="A15" s="394">
        <f t="shared" si="1"/>
        <v>10</v>
      </c>
      <c r="B15" s="528" t="s">
        <v>993</v>
      </c>
      <c r="C15" s="159">
        <v>149185.64</v>
      </c>
      <c r="D15" s="159">
        <v>28227.28</v>
      </c>
      <c r="E15" s="159">
        <v>166866.57</v>
      </c>
      <c r="F15" s="159">
        <v>18053.7</v>
      </c>
      <c r="G15" s="194">
        <f t="shared" si="0"/>
        <v>17680.929999999993</v>
      </c>
      <c r="H15" s="195">
        <f t="shared" si="2"/>
        <v>-10173.579999999998</v>
      </c>
    </row>
    <row r="16" spans="1:8" ht="15.75">
      <c r="A16" s="32">
        <f t="shared" si="1"/>
        <v>11</v>
      </c>
      <c r="B16" s="73" t="s">
        <v>385</v>
      </c>
      <c r="C16" s="159"/>
      <c r="D16" s="159"/>
      <c r="E16" s="159"/>
      <c r="F16" s="159"/>
      <c r="G16" s="194">
        <f t="shared" si="0"/>
        <v>0</v>
      </c>
      <c r="H16" s="195">
        <f t="shared" si="2"/>
        <v>0</v>
      </c>
    </row>
    <row r="17" spans="1:8" ht="15.75">
      <c r="A17" s="32">
        <f t="shared" si="1"/>
        <v>12</v>
      </c>
      <c r="B17" s="73" t="s">
        <v>476</v>
      </c>
      <c r="C17" s="159"/>
      <c r="D17" s="159"/>
      <c r="E17" s="159"/>
      <c r="F17" s="159"/>
      <c r="G17" s="194">
        <f t="shared" si="0"/>
        <v>0</v>
      </c>
      <c r="H17" s="195">
        <f t="shared" si="2"/>
        <v>0</v>
      </c>
    </row>
    <row r="18" spans="1:8" ht="15.75">
      <c r="A18" s="32">
        <f t="shared" si="1"/>
        <v>13</v>
      </c>
      <c r="B18" s="73" t="s">
        <v>477</v>
      </c>
      <c r="C18" s="159"/>
      <c r="D18" s="159"/>
      <c r="E18" s="159"/>
      <c r="F18" s="159"/>
      <c r="G18" s="194">
        <f t="shared" si="0"/>
        <v>0</v>
      </c>
      <c r="H18" s="195">
        <f t="shared" si="2"/>
        <v>0</v>
      </c>
    </row>
    <row r="19" spans="1:8" ht="15.75">
      <c r="A19" s="32">
        <f t="shared" si="1"/>
        <v>14</v>
      </c>
      <c r="B19" s="73" t="s">
        <v>478</v>
      </c>
      <c r="C19" s="159"/>
      <c r="D19" s="159"/>
      <c r="E19" s="159">
        <v>38.89</v>
      </c>
      <c r="F19" s="159"/>
      <c r="G19" s="194">
        <f t="shared" si="0"/>
        <v>38.89</v>
      </c>
      <c r="H19" s="195">
        <f t="shared" si="2"/>
        <v>0</v>
      </c>
    </row>
    <row r="20" spans="1:8" ht="15.75">
      <c r="A20" s="32">
        <f t="shared" si="1"/>
        <v>15</v>
      </c>
      <c r="B20" s="73" t="s">
        <v>479</v>
      </c>
      <c r="C20" s="159"/>
      <c r="D20" s="159">
        <f>(D18*0.8+D19*0.8)</f>
        <v>0</v>
      </c>
      <c r="E20" s="159"/>
      <c r="F20" s="159"/>
      <c r="G20" s="194">
        <f t="shared" si="0"/>
        <v>0</v>
      </c>
      <c r="H20" s="195">
        <f t="shared" si="2"/>
        <v>0</v>
      </c>
    </row>
    <row r="21" spans="1:8" ht="15.75">
      <c r="A21" s="32">
        <f t="shared" si="1"/>
        <v>16</v>
      </c>
      <c r="B21" s="73" t="s">
        <v>371</v>
      </c>
      <c r="C21" s="63">
        <f>SUM(C22:C23)</f>
        <v>235.16</v>
      </c>
      <c r="D21" s="63">
        <f>SUM(D22:D23)</f>
        <v>51.11</v>
      </c>
      <c r="E21" s="63">
        <f>SUM(E22:E23)</f>
        <v>92.2</v>
      </c>
      <c r="F21" s="63">
        <f>SUM(F22:F23)</f>
        <v>24.15</v>
      </c>
      <c r="G21" s="194">
        <f t="shared" si="0"/>
        <v>-142.95999999999998</v>
      </c>
      <c r="H21" s="195">
        <f t="shared" si="2"/>
        <v>-26.96</v>
      </c>
    </row>
    <row r="22" spans="1:8" ht="15.75">
      <c r="A22" s="32">
        <f t="shared" si="1"/>
        <v>17</v>
      </c>
      <c r="B22" s="61" t="s">
        <v>48</v>
      </c>
      <c r="C22" s="159"/>
      <c r="D22" s="159"/>
      <c r="E22" s="159"/>
      <c r="F22" s="159"/>
      <c r="G22" s="194">
        <f t="shared" si="0"/>
        <v>0</v>
      </c>
      <c r="H22" s="195">
        <f t="shared" si="2"/>
        <v>0</v>
      </c>
    </row>
    <row r="23" spans="1:8" ht="15.75">
      <c r="A23" s="32">
        <f t="shared" si="1"/>
        <v>18</v>
      </c>
      <c r="B23" s="136" t="s">
        <v>49</v>
      </c>
      <c r="C23" s="159">
        <v>235.16</v>
      </c>
      <c r="D23" s="159">
        <v>51.11</v>
      </c>
      <c r="E23" s="159">
        <v>92.2</v>
      </c>
      <c r="F23" s="160">
        <v>24.15</v>
      </c>
      <c r="G23" s="194">
        <f t="shared" si="0"/>
        <v>-142.95999999999998</v>
      </c>
      <c r="H23" s="195">
        <f t="shared" si="2"/>
        <v>-26.96</v>
      </c>
    </row>
    <row r="24" spans="1:8" ht="15.75">
      <c r="A24" s="32">
        <f t="shared" si="1"/>
        <v>19</v>
      </c>
      <c r="B24" s="73" t="s">
        <v>480</v>
      </c>
      <c r="C24" s="159">
        <v>130.7</v>
      </c>
      <c r="D24" s="159"/>
      <c r="E24" s="159">
        <v>601.15</v>
      </c>
      <c r="F24" s="159">
        <v>30.81</v>
      </c>
      <c r="G24" s="194">
        <f t="shared" si="0"/>
        <v>470.45</v>
      </c>
      <c r="H24" s="195">
        <f t="shared" si="2"/>
        <v>30.81</v>
      </c>
    </row>
    <row r="25" spans="1:8" ht="15.75" customHeight="1">
      <c r="A25" s="32">
        <f t="shared" si="1"/>
        <v>20</v>
      </c>
      <c r="B25" s="73" t="s">
        <v>372</v>
      </c>
      <c r="C25" s="63">
        <f>SUM(C26:C38)</f>
        <v>2062264.65</v>
      </c>
      <c r="D25" s="63">
        <f>SUM(D26:D38)</f>
        <v>51915</v>
      </c>
      <c r="E25" s="63">
        <f>SUM(E26:E38)</f>
        <v>1214503.07</v>
      </c>
      <c r="F25" s="63">
        <f>SUM(F26:F38)</f>
        <v>97760</v>
      </c>
      <c r="G25" s="194">
        <f t="shared" si="0"/>
        <v>-847761.5799999998</v>
      </c>
      <c r="H25" s="195">
        <f t="shared" si="2"/>
        <v>45845</v>
      </c>
    </row>
    <row r="26" spans="1:9" ht="15.75" customHeight="1">
      <c r="A26" s="32">
        <f t="shared" si="1"/>
        <v>21</v>
      </c>
      <c r="B26" s="452" t="s">
        <v>342</v>
      </c>
      <c r="C26" s="159">
        <v>776194</v>
      </c>
      <c r="D26" s="159"/>
      <c r="E26" s="159">
        <v>649697</v>
      </c>
      <c r="F26" s="159"/>
      <c r="G26" s="194">
        <f t="shared" si="0"/>
        <v>-126497</v>
      </c>
      <c r="H26" s="195">
        <f t="shared" si="2"/>
        <v>0</v>
      </c>
      <c r="I26" s="18"/>
    </row>
    <row r="27" spans="1:9" ht="15.75">
      <c r="A27" s="32">
        <f t="shared" si="1"/>
        <v>22</v>
      </c>
      <c r="B27" s="61" t="s">
        <v>991</v>
      </c>
      <c r="C27" s="159">
        <v>99473.6</v>
      </c>
      <c r="D27" s="159"/>
      <c r="E27" s="159">
        <v>84287.56</v>
      </c>
      <c r="F27" s="159"/>
      <c r="G27" s="194">
        <f t="shared" si="0"/>
        <v>-15186.040000000008</v>
      </c>
      <c r="H27" s="195">
        <f t="shared" si="2"/>
        <v>0</v>
      </c>
      <c r="I27" s="18"/>
    </row>
    <row r="28" spans="1:8" ht="15.75">
      <c r="A28" s="32">
        <f t="shared" si="1"/>
        <v>23</v>
      </c>
      <c r="B28" s="61" t="s">
        <v>50</v>
      </c>
      <c r="C28" s="159">
        <v>11990</v>
      </c>
      <c r="D28" s="159"/>
      <c r="E28" s="159">
        <v>35900</v>
      </c>
      <c r="F28" s="159"/>
      <c r="G28" s="194">
        <f t="shared" si="0"/>
        <v>23910</v>
      </c>
      <c r="H28" s="195">
        <f t="shared" si="2"/>
        <v>0</v>
      </c>
    </row>
    <row r="29" spans="1:8" ht="15.75">
      <c r="A29" s="32">
        <f t="shared" si="1"/>
        <v>24</v>
      </c>
      <c r="B29" s="61" t="s">
        <v>402</v>
      </c>
      <c r="C29" s="159"/>
      <c r="D29" s="159"/>
      <c r="E29" s="159"/>
      <c r="F29" s="159"/>
      <c r="G29" s="194">
        <f t="shared" si="0"/>
        <v>0</v>
      </c>
      <c r="H29" s="195">
        <f t="shared" si="2"/>
        <v>0</v>
      </c>
    </row>
    <row r="30" spans="1:8" ht="15.75">
      <c r="A30" s="32">
        <f t="shared" si="1"/>
        <v>25</v>
      </c>
      <c r="B30" s="452" t="s">
        <v>905</v>
      </c>
      <c r="C30" s="159">
        <v>2635</v>
      </c>
      <c r="D30" s="159"/>
      <c r="E30" s="159">
        <v>1200</v>
      </c>
      <c r="F30" s="159"/>
      <c r="G30" s="194">
        <f t="shared" si="0"/>
        <v>-1435</v>
      </c>
      <c r="H30" s="195">
        <f t="shared" si="2"/>
        <v>0</v>
      </c>
    </row>
    <row r="31" spans="1:8" ht="15.75">
      <c r="A31" s="32">
        <f t="shared" si="1"/>
        <v>26</v>
      </c>
      <c r="B31" s="61" t="s">
        <v>403</v>
      </c>
      <c r="C31" s="159"/>
      <c r="D31" s="159"/>
      <c r="E31" s="159"/>
      <c r="F31" s="159"/>
      <c r="G31" s="194">
        <f t="shared" si="0"/>
        <v>0</v>
      </c>
      <c r="H31" s="195">
        <f t="shared" si="2"/>
        <v>0</v>
      </c>
    </row>
    <row r="32" spans="1:8" ht="15.75">
      <c r="A32" s="32">
        <f t="shared" si="1"/>
        <v>27</v>
      </c>
      <c r="B32" s="61" t="s">
        <v>404</v>
      </c>
      <c r="C32" s="159"/>
      <c r="D32" s="159"/>
      <c r="E32" s="159"/>
      <c r="F32" s="159"/>
      <c r="G32" s="194">
        <f t="shared" si="0"/>
        <v>0</v>
      </c>
      <c r="H32" s="195">
        <f t="shared" si="2"/>
        <v>0</v>
      </c>
    </row>
    <row r="33" spans="1:8" ht="15.75">
      <c r="A33" s="32">
        <f t="shared" si="1"/>
        <v>28</v>
      </c>
      <c r="B33" s="61" t="s">
        <v>405</v>
      </c>
      <c r="C33" s="159"/>
      <c r="D33" s="159"/>
      <c r="E33" s="159"/>
      <c r="F33" s="159"/>
      <c r="G33" s="194">
        <f t="shared" si="0"/>
        <v>0</v>
      </c>
      <c r="H33" s="195">
        <f t="shared" si="2"/>
        <v>0</v>
      </c>
    </row>
    <row r="34" spans="1:8" ht="15.75">
      <c r="A34" s="32">
        <f t="shared" si="1"/>
        <v>29</v>
      </c>
      <c r="B34" s="61" t="s">
        <v>406</v>
      </c>
      <c r="C34" s="159"/>
      <c r="D34" s="159"/>
      <c r="E34" s="159"/>
      <c r="F34" s="159"/>
      <c r="G34" s="194">
        <f t="shared" si="0"/>
        <v>0</v>
      </c>
      <c r="H34" s="195">
        <f t="shared" si="2"/>
        <v>0</v>
      </c>
    </row>
    <row r="35" spans="1:8" ht="15.75">
      <c r="A35" s="32">
        <f t="shared" si="1"/>
        <v>30</v>
      </c>
      <c r="B35" s="61" t="s">
        <v>407</v>
      </c>
      <c r="C35" s="159"/>
      <c r="D35" s="159"/>
      <c r="E35" s="159"/>
      <c r="F35" s="159"/>
      <c r="G35" s="194">
        <f t="shared" si="0"/>
        <v>0</v>
      </c>
      <c r="H35" s="195">
        <f t="shared" si="2"/>
        <v>0</v>
      </c>
    </row>
    <row r="36" spans="1:9" ht="15.75">
      <c r="A36" s="334">
        <f t="shared" si="1"/>
        <v>31</v>
      </c>
      <c r="B36" s="453" t="s">
        <v>343</v>
      </c>
      <c r="C36" s="159"/>
      <c r="D36" s="159"/>
      <c r="E36" s="159"/>
      <c r="F36" s="159"/>
      <c r="G36" s="194">
        <f t="shared" si="0"/>
        <v>0</v>
      </c>
      <c r="H36" s="195">
        <f t="shared" si="2"/>
        <v>0</v>
      </c>
      <c r="I36" s="308"/>
    </row>
    <row r="37" spans="1:8" ht="15.75">
      <c r="A37" s="32">
        <f t="shared" si="1"/>
        <v>32</v>
      </c>
      <c r="B37" s="61" t="s">
        <v>408</v>
      </c>
      <c r="C37" s="159"/>
      <c r="D37" s="159"/>
      <c r="E37" s="159"/>
      <c r="F37" s="159"/>
      <c r="G37" s="194">
        <f t="shared" si="0"/>
        <v>0</v>
      </c>
      <c r="H37" s="195">
        <f t="shared" si="2"/>
        <v>0</v>
      </c>
    </row>
    <row r="38" spans="1:8" ht="22.5" customHeight="1">
      <c r="A38" s="32">
        <f t="shared" si="1"/>
        <v>33</v>
      </c>
      <c r="B38" s="61" t="s">
        <v>992</v>
      </c>
      <c r="C38" s="159">
        <v>1171972.05</v>
      </c>
      <c r="D38" s="159">
        <v>51915</v>
      </c>
      <c r="E38" s="159">
        <v>443418.51</v>
      </c>
      <c r="F38" s="159">
        <v>97760</v>
      </c>
      <c r="G38" s="194">
        <f t="shared" si="0"/>
        <v>-728553.54</v>
      </c>
      <c r="H38" s="195">
        <f t="shared" si="2"/>
        <v>45845</v>
      </c>
    </row>
    <row r="39" spans="1:8" ht="15.75">
      <c r="A39" s="32">
        <f t="shared" si="1"/>
        <v>34</v>
      </c>
      <c r="B39" s="73" t="s">
        <v>219</v>
      </c>
      <c r="C39" s="159">
        <v>300</v>
      </c>
      <c r="D39" s="159"/>
      <c r="E39" s="159">
        <v>219</v>
      </c>
      <c r="F39" s="159"/>
      <c r="G39" s="194">
        <f t="shared" si="0"/>
        <v>-81</v>
      </c>
      <c r="H39" s="195">
        <f t="shared" si="2"/>
        <v>0</v>
      </c>
    </row>
    <row r="40" spans="1:8" ht="15.75">
      <c r="A40" s="32">
        <f t="shared" si="1"/>
        <v>35</v>
      </c>
      <c r="B40" s="73" t="s">
        <v>69</v>
      </c>
      <c r="C40" s="159"/>
      <c r="D40" s="159"/>
      <c r="E40" s="159"/>
      <c r="F40" s="159"/>
      <c r="G40" s="194">
        <f t="shared" si="0"/>
        <v>0</v>
      </c>
      <c r="H40" s="195">
        <f t="shared" si="2"/>
        <v>0</v>
      </c>
    </row>
    <row r="41" spans="1:8" ht="15.75">
      <c r="A41" s="32">
        <f t="shared" si="1"/>
        <v>36</v>
      </c>
      <c r="B41" s="73" t="s">
        <v>67</v>
      </c>
      <c r="C41" s="159"/>
      <c r="D41" s="159"/>
      <c r="E41" s="159"/>
      <c r="F41" s="159"/>
      <c r="G41" s="194">
        <f t="shared" si="0"/>
        <v>0</v>
      </c>
      <c r="H41" s="195">
        <f t="shared" si="2"/>
        <v>0</v>
      </c>
    </row>
    <row r="42" spans="1:8" ht="23.25" customHeight="1">
      <c r="A42" s="32">
        <f t="shared" si="1"/>
        <v>37</v>
      </c>
      <c r="B42" s="73" t="s">
        <v>463</v>
      </c>
      <c r="C42" s="159"/>
      <c r="D42" s="159"/>
      <c r="E42" s="159"/>
      <c r="F42" s="159"/>
      <c r="G42" s="194">
        <f t="shared" si="0"/>
        <v>0</v>
      </c>
      <c r="H42" s="195">
        <f t="shared" si="2"/>
        <v>0</v>
      </c>
    </row>
    <row r="43" spans="1:8" ht="15.75">
      <c r="A43" s="32">
        <f t="shared" si="1"/>
        <v>38</v>
      </c>
      <c r="B43" s="73" t="s">
        <v>185</v>
      </c>
      <c r="C43" s="159"/>
      <c r="D43" s="159"/>
      <c r="E43" s="159"/>
      <c r="F43" s="159"/>
      <c r="G43" s="194">
        <f t="shared" si="0"/>
        <v>0</v>
      </c>
      <c r="H43" s="195">
        <f t="shared" si="2"/>
        <v>0</v>
      </c>
    </row>
    <row r="44" spans="1:8" ht="15.75">
      <c r="A44" s="32">
        <f t="shared" si="1"/>
        <v>39</v>
      </c>
      <c r="B44" s="73" t="s">
        <v>92</v>
      </c>
      <c r="C44" s="158">
        <f>SUM(C45:C48)</f>
        <v>0</v>
      </c>
      <c r="D44" s="158">
        <f>SUM(D45:D48)</f>
        <v>0</v>
      </c>
      <c r="E44" s="158">
        <f>SUM(E45:E48)</f>
        <v>0</v>
      </c>
      <c r="F44" s="158">
        <f>SUM(F45:F48)</f>
        <v>0</v>
      </c>
      <c r="G44" s="194">
        <f t="shared" si="0"/>
        <v>0</v>
      </c>
      <c r="H44" s="195">
        <f t="shared" si="2"/>
        <v>0</v>
      </c>
    </row>
    <row r="45" spans="1:8" ht="15.75">
      <c r="A45" s="32">
        <f t="shared" si="1"/>
        <v>40</v>
      </c>
      <c r="B45" s="61" t="s">
        <v>175</v>
      </c>
      <c r="C45" s="159"/>
      <c r="D45" s="159"/>
      <c r="E45" s="159"/>
      <c r="F45" s="159"/>
      <c r="G45" s="194">
        <f t="shared" si="0"/>
        <v>0</v>
      </c>
      <c r="H45" s="195">
        <f t="shared" si="2"/>
        <v>0</v>
      </c>
    </row>
    <row r="46" spans="1:8" ht="15.75">
      <c r="A46" s="32">
        <f t="shared" si="1"/>
        <v>41</v>
      </c>
      <c r="B46" s="61" t="s">
        <v>409</v>
      </c>
      <c r="C46" s="159"/>
      <c r="D46" s="159"/>
      <c r="E46" s="159"/>
      <c r="F46" s="159"/>
      <c r="G46" s="194">
        <f t="shared" si="0"/>
        <v>0</v>
      </c>
      <c r="H46" s="195">
        <f t="shared" si="2"/>
        <v>0</v>
      </c>
    </row>
    <row r="47" spans="1:8" ht="15.75">
      <c r="A47" s="32">
        <f t="shared" si="1"/>
        <v>42</v>
      </c>
      <c r="B47" s="61" t="s">
        <v>93</v>
      </c>
      <c r="C47" s="159"/>
      <c r="D47" s="159"/>
      <c r="E47" s="159"/>
      <c r="F47" s="159"/>
      <c r="G47" s="194">
        <f t="shared" si="0"/>
        <v>0</v>
      </c>
      <c r="H47" s="195">
        <f t="shared" si="2"/>
        <v>0</v>
      </c>
    </row>
    <row r="48" spans="1:8" ht="15.75">
      <c r="A48" s="32">
        <f t="shared" si="1"/>
        <v>43</v>
      </c>
      <c r="B48" s="61" t="s">
        <v>218</v>
      </c>
      <c r="C48" s="159"/>
      <c r="D48" s="159"/>
      <c r="E48" s="159"/>
      <c r="F48" s="159"/>
      <c r="G48" s="194">
        <f t="shared" si="0"/>
        <v>0</v>
      </c>
      <c r="H48" s="195">
        <f t="shared" si="2"/>
        <v>0</v>
      </c>
    </row>
    <row r="49" spans="1:8" ht="15.75">
      <c r="A49" s="32">
        <f t="shared" si="1"/>
        <v>44</v>
      </c>
      <c r="B49" s="73" t="s">
        <v>220</v>
      </c>
      <c r="C49" s="159"/>
      <c r="D49" s="159"/>
      <c r="E49" s="159"/>
      <c r="F49" s="159"/>
      <c r="G49" s="194">
        <f t="shared" si="0"/>
        <v>0</v>
      </c>
      <c r="H49" s="195">
        <f t="shared" si="2"/>
        <v>0</v>
      </c>
    </row>
    <row r="50" spans="1:8" ht="15.75">
      <c r="A50" s="32">
        <f t="shared" si="1"/>
        <v>45</v>
      </c>
      <c r="B50" s="73" t="s">
        <v>68</v>
      </c>
      <c r="C50" s="159">
        <v>547.6</v>
      </c>
      <c r="D50" s="159">
        <v>38504.65</v>
      </c>
      <c r="E50" s="159"/>
      <c r="F50" s="159">
        <v>37292.91</v>
      </c>
      <c r="G50" s="194">
        <f t="shared" si="0"/>
        <v>-547.6</v>
      </c>
      <c r="H50" s="195">
        <f t="shared" si="2"/>
        <v>-1211.739999999998</v>
      </c>
    </row>
    <row r="51" spans="1:8" ht="15.75">
      <c r="A51" s="32">
        <f t="shared" si="1"/>
        <v>46</v>
      </c>
      <c r="B51" s="73" t="s">
        <v>97</v>
      </c>
      <c r="C51" s="42" t="s">
        <v>454</v>
      </c>
      <c r="D51" s="42" t="s">
        <v>454</v>
      </c>
      <c r="E51" s="42" t="s">
        <v>454</v>
      </c>
      <c r="F51" s="42" t="s">
        <v>454</v>
      </c>
      <c r="G51" s="309" t="s">
        <v>78</v>
      </c>
      <c r="H51" s="310" t="s">
        <v>78</v>
      </c>
    </row>
    <row r="52" spans="1:8" ht="15.75">
      <c r="A52" s="32">
        <f t="shared" si="1"/>
        <v>47</v>
      </c>
      <c r="B52" s="165" t="s">
        <v>70</v>
      </c>
      <c r="C52" s="159"/>
      <c r="D52" s="159"/>
      <c r="E52" s="159"/>
      <c r="F52" s="159"/>
      <c r="G52" s="194">
        <f aca="true" t="shared" si="3" ref="G52:H58">E52-C52</f>
        <v>0</v>
      </c>
      <c r="H52" s="195">
        <f t="shared" si="3"/>
        <v>0</v>
      </c>
    </row>
    <row r="53" spans="1:8" ht="15.75">
      <c r="A53" s="454" t="s">
        <v>868</v>
      </c>
      <c r="B53" s="447" t="s">
        <v>869</v>
      </c>
      <c r="C53" s="159"/>
      <c r="D53" s="159"/>
      <c r="E53" s="159"/>
      <c r="F53" s="159"/>
      <c r="G53" s="194">
        <f t="shared" si="3"/>
        <v>0</v>
      </c>
      <c r="H53" s="195">
        <f t="shared" si="3"/>
        <v>0</v>
      </c>
    </row>
    <row r="54" spans="1:8" ht="15.75">
      <c r="A54" s="32">
        <f>A52+1</f>
        <v>48</v>
      </c>
      <c r="B54" s="73" t="s">
        <v>71</v>
      </c>
      <c r="C54" s="159"/>
      <c r="D54" s="159"/>
      <c r="E54" s="159"/>
      <c r="F54" s="159"/>
      <c r="G54" s="194">
        <f t="shared" si="3"/>
        <v>0</v>
      </c>
      <c r="H54" s="195">
        <f t="shared" si="3"/>
        <v>0</v>
      </c>
    </row>
    <row r="55" spans="1:8" ht="15.75">
      <c r="A55" s="32">
        <f>A54+1</f>
        <v>49</v>
      </c>
      <c r="B55" s="73" t="s">
        <v>72</v>
      </c>
      <c r="C55" s="159">
        <v>8201137.54</v>
      </c>
      <c r="D55" s="159"/>
      <c r="E55" s="159">
        <v>9412092.34</v>
      </c>
      <c r="F55" s="159"/>
      <c r="G55" s="194">
        <f t="shared" si="3"/>
        <v>1210954.7999999998</v>
      </c>
      <c r="H55" s="195">
        <f t="shared" si="3"/>
        <v>0</v>
      </c>
    </row>
    <row r="56" spans="1:8" ht="15.75">
      <c r="A56" s="32">
        <f>A55+1</f>
        <v>50</v>
      </c>
      <c r="B56" s="137" t="s">
        <v>504</v>
      </c>
      <c r="C56" s="161"/>
      <c r="D56" s="161"/>
      <c r="E56" s="161"/>
      <c r="F56" s="161"/>
      <c r="G56" s="194">
        <f t="shared" si="3"/>
        <v>0</v>
      </c>
      <c r="H56" s="195">
        <f t="shared" si="3"/>
        <v>0</v>
      </c>
    </row>
    <row r="57" spans="1:8" ht="15.75">
      <c r="A57" s="32">
        <f>A56+1</f>
        <v>51</v>
      </c>
      <c r="B57" s="137" t="s">
        <v>80</v>
      </c>
      <c r="C57" s="162"/>
      <c r="D57" s="162"/>
      <c r="E57" s="162"/>
      <c r="F57" s="162"/>
      <c r="G57" s="194">
        <f t="shared" si="3"/>
        <v>0</v>
      </c>
      <c r="H57" s="195">
        <f t="shared" si="3"/>
        <v>0</v>
      </c>
    </row>
    <row r="58" spans="1:8" s="138" customFormat="1" ht="32.25" thickBot="1">
      <c r="A58" s="33">
        <f>A57+1</f>
        <v>52</v>
      </c>
      <c r="B58" s="141" t="s">
        <v>79</v>
      </c>
      <c r="C58" s="64">
        <f>C6+C11+SUM(C16:C21)+C24+C25+SUM(C39:C44)+SUM(C49:C55)</f>
        <v>10521736.19</v>
      </c>
      <c r="D58" s="64">
        <f>D6+D11+SUM(D16:D21)+D24+D25+SUM(D39:D44)+SUM(D49:D55)</f>
        <v>118698.04000000001</v>
      </c>
      <c r="E58" s="64">
        <f>E6+E11+SUM(E16:E21)+E24+E25+SUM(E39:E44)+SUM(E49:E55)</f>
        <v>10915047.67</v>
      </c>
      <c r="F58" s="64">
        <f>F6+F11+SUM(F16:F21)+F24+F25+SUM(F39:F44)+SUM(F49:F55)</f>
        <v>153161.57</v>
      </c>
      <c r="G58" s="200">
        <f t="shared" si="3"/>
        <v>393311.48000000045</v>
      </c>
      <c r="H58" s="201">
        <f t="shared" si="3"/>
        <v>34463.53</v>
      </c>
    </row>
    <row r="59" spans="2:9" ht="21" customHeight="1">
      <c r="B59" s="3"/>
      <c r="C59" s="3"/>
      <c r="D59" s="525"/>
      <c r="E59" s="526"/>
      <c r="F59" s="525"/>
      <c r="G59" s="3"/>
      <c r="H59" s="3"/>
      <c r="I59" s="43"/>
    </row>
  </sheetData>
  <sheetProtection/>
  <mergeCells count="7">
    <mergeCell ref="A1:H1"/>
    <mergeCell ref="A2:H2"/>
    <mergeCell ref="A3:A4"/>
    <mergeCell ref="B3:B4"/>
    <mergeCell ref="C3:D3"/>
    <mergeCell ref="E3:F3"/>
    <mergeCell ref="G3:H3"/>
  </mergeCells>
  <printOptions gridLines="1"/>
  <pageMargins left="0.5118110236220472" right="0.31496062992125984" top="0.4330708661417323" bottom="0.48" header="0.3937007874015748" footer="0.2362204724409449"/>
  <pageSetup fitToHeight="2" fitToWidth="2" horizontalDpi="600" verticalDpi="600" orientation="landscape" paperSize="9" scale="71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24"/>
  <sheetViews>
    <sheetView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3" sqref="B23"/>
    </sheetView>
  </sheetViews>
  <sheetFormatPr defaultColWidth="9.140625" defaultRowHeight="12.75"/>
  <cols>
    <col min="1" max="1" width="7.8515625" style="3" customWidth="1"/>
    <col min="2" max="2" width="89.57421875" style="5" customWidth="1"/>
    <col min="3" max="3" width="16.8515625" style="1" customWidth="1"/>
    <col min="4" max="4" width="17.28125" style="1" customWidth="1"/>
    <col min="5" max="16384" width="9.140625" style="1" customWidth="1"/>
  </cols>
  <sheetData>
    <row r="1" spans="1:4" ht="49.5" customHeight="1">
      <c r="A1" s="576" t="s">
        <v>932</v>
      </c>
      <c r="B1" s="577"/>
      <c r="C1" s="577"/>
      <c r="D1" s="578"/>
    </row>
    <row r="2" spans="1:4" ht="34.5" customHeight="1">
      <c r="A2" s="572" t="s">
        <v>883</v>
      </c>
      <c r="B2" s="573"/>
      <c r="C2" s="573"/>
      <c r="D2" s="574"/>
    </row>
    <row r="3" spans="1:4" s="9" customFormat="1" ht="31.5">
      <c r="A3" s="29" t="s">
        <v>118</v>
      </c>
      <c r="B3" s="16" t="s">
        <v>467</v>
      </c>
      <c r="C3" s="13">
        <v>2012</v>
      </c>
      <c r="D3" s="28">
        <v>2013</v>
      </c>
    </row>
    <row r="4" spans="1:4" s="9" customFormat="1" ht="15.75">
      <c r="A4" s="29"/>
      <c r="B4" s="16"/>
      <c r="C4" s="13" t="s">
        <v>490</v>
      </c>
      <c r="D4" s="28" t="s">
        <v>491</v>
      </c>
    </row>
    <row r="5" spans="1:8" ht="15.75" customHeight="1">
      <c r="A5" s="32">
        <v>1</v>
      </c>
      <c r="B5" s="375" t="s">
        <v>973</v>
      </c>
      <c r="C5" s="49">
        <f>C6+C7+C8</f>
        <v>776194</v>
      </c>
      <c r="D5" s="50">
        <f>D6+D7+D8</f>
        <v>649697</v>
      </c>
      <c r="E5" s="9"/>
      <c r="F5" s="9"/>
      <c r="G5" s="455"/>
      <c r="H5" s="455"/>
    </row>
    <row r="6" spans="1:8" ht="31.5">
      <c r="A6" s="32">
        <v>2</v>
      </c>
      <c r="B6" s="456" t="s">
        <v>397</v>
      </c>
      <c r="C6" s="51">
        <v>89444</v>
      </c>
      <c r="D6" s="58">
        <v>73615</v>
      </c>
      <c r="E6" s="9"/>
      <c r="F6" s="9"/>
      <c r="G6" s="455"/>
      <c r="H6" s="455"/>
    </row>
    <row r="7" spans="1:7" ht="15.75">
      <c r="A7" s="32">
        <v>3</v>
      </c>
      <c r="B7" s="456" t="s">
        <v>396</v>
      </c>
      <c r="C7" s="151">
        <v>0</v>
      </c>
      <c r="D7" s="166">
        <v>0</v>
      </c>
      <c r="G7" s="455"/>
    </row>
    <row r="8" spans="1:7" ht="21.75" customHeight="1">
      <c r="A8" s="334">
        <v>4</v>
      </c>
      <c r="B8" s="456" t="s">
        <v>937</v>
      </c>
      <c r="C8" s="151">
        <v>686750</v>
      </c>
      <c r="D8" s="166">
        <v>576082</v>
      </c>
      <c r="G8" s="455"/>
    </row>
    <row r="9" spans="1:4" ht="15.75">
      <c r="A9" s="32">
        <v>5</v>
      </c>
      <c r="B9" s="44" t="s">
        <v>452</v>
      </c>
      <c r="C9" s="63">
        <f>SUM(C10:C13)</f>
        <v>99473.6</v>
      </c>
      <c r="D9" s="149">
        <f>SUM(D10:D13)</f>
        <v>84287.56</v>
      </c>
    </row>
    <row r="10" spans="1:4" ht="15.75">
      <c r="A10" s="32">
        <v>6</v>
      </c>
      <c r="B10" s="26" t="s">
        <v>398</v>
      </c>
      <c r="C10" s="51">
        <v>79404.6</v>
      </c>
      <c r="D10" s="58">
        <v>68900.06</v>
      </c>
    </row>
    <row r="11" spans="1:4" ht="15.75">
      <c r="A11" s="32">
        <v>7</v>
      </c>
      <c r="B11" s="26" t="s">
        <v>399</v>
      </c>
      <c r="C11" s="51">
        <v>17190</v>
      </c>
      <c r="D11" s="58">
        <v>12970</v>
      </c>
    </row>
    <row r="12" spans="1:4" ht="15.75">
      <c r="A12" s="32">
        <v>8</v>
      </c>
      <c r="B12" s="26" t="s">
        <v>400</v>
      </c>
      <c r="C12" s="51">
        <v>450</v>
      </c>
      <c r="D12" s="58">
        <v>920</v>
      </c>
    </row>
    <row r="13" spans="1:4" ht="15.75">
      <c r="A13" s="32">
        <v>9</v>
      </c>
      <c r="B13" s="26" t="s">
        <v>401</v>
      </c>
      <c r="C13" s="51">
        <v>2429</v>
      </c>
      <c r="D13" s="58">
        <v>1497.5</v>
      </c>
    </row>
    <row r="14" spans="1:4" ht="15.75">
      <c r="A14" s="32">
        <v>10</v>
      </c>
      <c r="B14" s="66" t="s">
        <v>179</v>
      </c>
      <c r="C14" s="63">
        <f>C6*0.2</f>
        <v>17888.8</v>
      </c>
      <c r="D14" s="383">
        <f>D6*0.2</f>
        <v>14723</v>
      </c>
    </row>
    <row r="15" spans="1:4" ht="16.5" thickBot="1">
      <c r="A15" s="33">
        <v>11</v>
      </c>
      <c r="B15" s="67" t="s">
        <v>473</v>
      </c>
      <c r="C15" s="167">
        <v>17888.8</v>
      </c>
      <c r="D15" s="168">
        <v>14723</v>
      </c>
    </row>
    <row r="16" ht="15.75">
      <c r="B16" s="8"/>
    </row>
    <row r="17" spans="1:2" ht="15.75">
      <c r="A17" s="397"/>
      <c r="B17" s="8"/>
    </row>
    <row r="18" spans="2:4" ht="15.75">
      <c r="B18" s="8"/>
      <c r="D18" s="18"/>
    </row>
    <row r="19" ht="15.75">
      <c r="B19" s="8"/>
    </row>
    <row r="20" ht="15.75">
      <c r="B20" s="8"/>
    </row>
    <row r="21" ht="15.75">
      <c r="B21" s="8"/>
    </row>
    <row r="22" ht="15.75">
      <c r="B22" s="8"/>
    </row>
    <row r="23" ht="15.75">
      <c r="B23" s="8"/>
    </row>
    <row r="24" ht="15.75">
      <c r="B24" s="8"/>
    </row>
  </sheetData>
  <sheetProtection/>
  <mergeCells count="2">
    <mergeCell ref="A1:D1"/>
    <mergeCell ref="A2:D2"/>
  </mergeCells>
  <printOptions gridLines="1"/>
  <pageMargins left="0.85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I984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58" sqref="B58"/>
    </sheetView>
  </sheetViews>
  <sheetFormatPr defaultColWidth="9.140625" defaultRowHeight="12.75"/>
  <cols>
    <col min="1" max="1" width="8.421875" style="3" customWidth="1"/>
    <col min="2" max="2" width="74.140625" style="134" customWidth="1"/>
    <col min="3" max="8" width="17.00390625" style="1" customWidth="1"/>
    <col min="9" max="9" width="14.00390625" style="1" bestFit="1" customWidth="1"/>
    <col min="10" max="16384" width="9.140625" style="1" customWidth="1"/>
  </cols>
  <sheetData>
    <row r="1" spans="1:8" ht="34.5" customHeight="1" thickBot="1">
      <c r="A1" s="590" t="s">
        <v>931</v>
      </c>
      <c r="B1" s="591"/>
      <c r="C1" s="591"/>
      <c r="D1" s="591"/>
      <c r="E1" s="591"/>
      <c r="F1" s="591"/>
      <c r="G1" s="591"/>
      <c r="H1" s="592"/>
    </row>
    <row r="2" spans="1:8" ht="32.25" customHeight="1">
      <c r="A2" s="593" t="s">
        <v>884</v>
      </c>
      <c r="B2" s="594"/>
      <c r="C2" s="594"/>
      <c r="D2" s="594"/>
      <c r="E2" s="594"/>
      <c r="F2" s="594"/>
      <c r="G2" s="594"/>
      <c r="H2" s="595"/>
    </row>
    <row r="3" spans="1:8" s="9" customFormat="1" ht="31.5" customHeight="1">
      <c r="A3" s="585" t="s">
        <v>118</v>
      </c>
      <c r="B3" s="596" t="s">
        <v>467</v>
      </c>
      <c r="C3" s="598">
        <v>2012</v>
      </c>
      <c r="D3" s="598"/>
      <c r="E3" s="598">
        <v>2013</v>
      </c>
      <c r="F3" s="598"/>
      <c r="G3" s="598" t="s">
        <v>14</v>
      </c>
      <c r="H3" s="599"/>
    </row>
    <row r="4" spans="1:8" ht="31.5" customHeight="1">
      <c r="A4" s="585"/>
      <c r="B4" s="597"/>
      <c r="C4" s="13" t="s">
        <v>468</v>
      </c>
      <c r="D4" s="13" t="s">
        <v>469</v>
      </c>
      <c r="E4" s="13" t="s">
        <v>468</v>
      </c>
      <c r="F4" s="13" t="s">
        <v>469</v>
      </c>
      <c r="G4" s="13" t="s">
        <v>468</v>
      </c>
      <c r="H4" s="28" t="s">
        <v>469</v>
      </c>
    </row>
    <row r="5" spans="1:8" ht="15.75">
      <c r="A5" s="32"/>
      <c r="B5" s="135"/>
      <c r="C5" s="38" t="s">
        <v>490</v>
      </c>
      <c r="D5" s="38" t="s">
        <v>491</v>
      </c>
      <c r="E5" s="38" t="s">
        <v>492</v>
      </c>
      <c r="F5" s="38" t="s">
        <v>498</v>
      </c>
      <c r="G5" s="38" t="s">
        <v>389</v>
      </c>
      <c r="H5" s="82" t="s">
        <v>390</v>
      </c>
    </row>
    <row r="6" spans="1:8" ht="15.75">
      <c r="A6" s="32">
        <v>1</v>
      </c>
      <c r="B6" s="73" t="s">
        <v>507</v>
      </c>
      <c r="C6" s="63">
        <f>SUM(C7:C18)</f>
        <v>353532.86</v>
      </c>
      <c r="D6" s="63">
        <f>SUM(D7:D18)</f>
        <v>10506.039999999999</v>
      </c>
      <c r="E6" s="63">
        <f>SUM(E7:E18)</f>
        <v>406862.22</v>
      </c>
      <c r="F6" s="63">
        <f>SUM(F7:F18)</f>
        <v>6083.11</v>
      </c>
      <c r="G6" s="63">
        <f aca="true" t="shared" si="0" ref="G6:G25">E6-C6</f>
        <v>53329.359999999986</v>
      </c>
      <c r="H6" s="149">
        <f aca="true" t="shared" si="1" ref="H6:H25">F6-D6</f>
        <v>-4422.929999999999</v>
      </c>
    </row>
    <row r="7" spans="1:8" ht="17.25" customHeight="1">
      <c r="A7" s="32">
        <f aca="true" t="shared" si="2" ref="A7:A38">A6+1</f>
        <v>2</v>
      </c>
      <c r="B7" s="61" t="s">
        <v>345</v>
      </c>
      <c r="C7" s="51">
        <v>16306.76</v>
      </c>
      <c r="D7" s="51">
        <v>2160.26</v>
      </c>
      <c r="E7" s="51">
        <v>-14472.36</v>
      </c>
      <c r="F7" s="51">
        <v>808.71</v>
      </c>
      <c r="G7" s="163">
        <f t="shared" si="0"/>
        <v>-30779.120000000003</v>
      </c>
      <c r="H7" s="164">
        <f t="shared" si="1"/>
        <v>-1351.5500000000002</v>
      </c>
    </row>
    <row r="8" spans="1:8" ht="30" customHeight="1">
      <c r="A8" s="32">
        <f t="shared" si="2"/>
        <v>3</v>
      </c>
      <c r="B8" s="136" t="s">
        <v>410</v>
      </c>
      <c r="C8" s="51">
        <v>12370.92</v>
      </c>
      <c r="D8" s="51">
        <v>3051.81</v>
      </c>
      <c r="E8" s="51">
        <v>8287.31</v>
      </c>
      <c r="F8" s="51">
        <v>3287.69</v>
      </c>
      <c r="G8" s="163">
        <f t="shared" si="0"/>
        <v>-4083.6100000000006</v>
      </c>
      <c r="H8" s="164">
        <f t="shared" si="1"/>
        <v>235.8800000000001</v>
      </c>
    </row>
    <row r="9" spans="1:8" ht="15.75">
      <c r="A9" s="32">
        <f t="shared" si="2"/>
        <v>4</v>
      </c>
      <c r="B9" s="61" t="s">
        <v>346</v>
      </c>
      <c r="C9" s="51">
        <v>32405.93</v>
      </c>
      <c r="D9" s="51">
        <v>705.46</v>
      </c>
      <c r="E9" s="51">
        <v>29457.08</v>
      </c>
      <c r="F9" s="51">
        <v>35.38</v>
      </c>
      <c r="G9" s="163">
        <f t="shared" si="0"/>
        <v>-2948.8499999999985</v>
      </c>
      <c r="H9" s="164">
        <f t="shared" si="1"/>
        <v>-670.08</v>
      </c>
    </row>
    <row r="10" spans="1:8" ht="15.75">
      <c r="A10" s="32">
        <f t="shared" si="2"/>
        <v>5</v>
      </c>
      <c r="B10" s="61" t="s">
        <v>347</v>
      </c>
      <c r="C10" s="51">
        <v>4978.33</v>
      </c>
      <c r="D10" s="51">
        <v>75</v>
      </c>
      <c r="E10" s="51">
        <v>4482.05</v>
      </c>
      <c r="F10" s="51"/>
      <c r="G10" s="163">
        <f t="shared" si="0"/>
        <v>-496.27999999999975</v>
      </c>
      <c r="H10" s="164">
        <f t="shared" si="1"/>
        <v>-75</v>
      </c>
    </row>
    <row r="11" spans="1:8" ht="15.75">
      <c r="A11" s="32">
        <f t="shared" si="2"/>
        <v>6</v>
      </c>
      <c r="B11" s="61" t="s">
        <v>348</v>
      </c>
      <c r="C11" s="51">
        <v>20825.31</v>
      </c>
      <c r="D11" s="51">
        <v>17.67</v>
      </c>
      <c r="E11" s="51">
        <v>15619.43</v>
      </c>
      <c r="F11" s="51"/>
      <c r="G11" s="163">
        <f t="shared" si="0"/>
        <v>-5205.880000000001</v>
      </c>
      <c r="H11" s="164">
        <f t="shared" si="1"/>
        <v>-17.67</v>
      </c>
    </row>
    <row r="12" spans="1:8" ht="15.75">
      <c r="A12" s="32">
        <f t="shared" si="2"/>
        <v>7</v>
      </c>
      <c r="B12" s="61" t="s">
        <v>349</v>
      </c>
      <c r="C12" s="51">
        <v>17493.76</v>
      </c>
      <c r="D12" s="51">
        <v>26.55</v>
      </c>
      <c r="E12" s="51">
        <v>11589.74</v>
      </c>
      <c r="F12" s="51">
        <v>68.29</v>
      </c>
      <c r="G12" s="163">
        <f t="shared" si="0"/>
        <v>-5904.019999999999</v>
      </c>
      <c r="H12" s="164">
        <f t="shared" si="1"/>
        <v>41.74000000000001</v>
      </c>
    </row>
    <row r="13" spans="1:8" ht="31.5">
      <c r="A13" s="32">
        <f t="shared" si="2"/>
        <v>8</v>
      </c>
      <c r="B13" s="61" t="s">
        <v>411</v>
      </c>
      <c r="C13" s="51">
        <v>3085.16</v>
      </c>
      <c r="D13" s="51">
        <v>73.62</v>
      </c>
      <c r="E13" s="51">
        <v>3873.25</v>
      </c>
      <c r="F13" s="51">
        <v>309.94</v>
      </c>
      <c r="G13" s="163">
        <f t="shared" si="0"/>
        <v>788.0900000000001</v>
      </c>
      <c r="H13" s="164">
        <f t="shared" si="1"/>
        <v>236.32</v>
      </c>
    </row>
    <row r="14" spans="1:8" ht="15.75">
      <c r="A14" s="32">
        <f t="shared" si="2"/>
        <v>9</v>
      </c>
      <c r="B14" s="61" t="s">
        <v>412</v>
      </c>
      <c r="C14" s="51">
        <v>54213.46</v>
      </c>
      <c r="D14" s="51"/>
      <c r="E14" s="51">
        <v>62611.54</v>
      </c>
      <c r="F14" s="51"/>
      <c r="G14" s="163">
        <f t="shared" si="0"/>
        <v>8398.080000000002</v>
      </c>
      <c r="H14" s="164">
        <f t="shared" si="1"/>
        <v>0</v>
      </c>
    </row>
    <row r="15" spans="1:8" ht="15.75">
      <c r="A15" s="32">
        <f t="shared" si="2"/>
        <v>10</v>
      </c>
      <c r="B15" s="45" t="s">
        <v>413</v>
      </c>
      <c r="C15" s="51">
        <v>41002.14</v>
      </c>
      <c r="D15" s="51">
        <v>101.15</v>
      </c>
      <c r="E15" s="51">
        <v>76784.19</v>
      </c>
      <c r="F15" s="51"/>
      <c r="G15" s="163">
        <f t="shared" si="0"/>
        <v>35782.05</v>
      </c>
      <c r="H15" s="164">
        <f t="shared" si="1"/>
        <v>-101.15</v>
      </c>
    </row>
    <row r="16" spans="1:8" ht="15.75" customHeight="1">
      <c r="A16" s="32">
        <f t="shared" si="2"/>
        <v>11</v>
      </c>
      <c r="B16" s="61" t="s">
        <v>414</v>
      </c>
      <c r="C16" s="51">
        <v>70119.87</v>
      </c>
      <c r="D16" s="51"/>
      <c r="E16" s="51">
        <v>101887.76</v>
      </c>
      <c r="F16" s="51"/>
      <c r="G16" s="163">
        <f t="shared" si="0"/>
        <v>31767.89</v>
      </c>
      <c r="H16" s="164">
        <f t="shared" si="1"/>
        <v>0</v>
      </c>
    </row>
    <row r="17" spans="1:8" ht="15.75">
      <c r="A17" s="32">
        <f t="shared" si="2"/>
        <v>12</v>
      </c>
      <c r="B17" s="45" t="s">
        <v>870</v>
      </c>
      <c r="C17" s="51">
        <v>28179.5</v>
      </c>
      <c r="D17" s="51">
        <v>419.36</v>
      </c>
      <c r="E17" s="51">
        <v>38477.76</v>
      </c>
      <c r="F17" s="51">
        <v>285.38</v>
      </c>
      <c r="G17" s="163">
        <f t="shared" si="0"/>
        <v>10298.260000000002</v>
      </c>
      <c r="H17" s="164">
        <f t="shared" si="1"/>
        <v>-133.98000000000002</v>
      </c>
    </row>
    <row r="18" spans="1:8" ht="15.75">
      <c r="A18" s="32">
        <f t="shared" si="2"/>
        <v>13</v>
      </c>
      <c r="B18" s="61" t="s">
        <v>350</v>
      </c>
      <c r="C18" s="51">
        <v>52551.72</v>
      </c>
      <c r="D18" s="51">
        <v>3875.16</v>
      </c>
      <c r="E18" s="51">
        <v>68264.47</v>
      </c>
      <c r="F18" s="51">
        <v>1287.72</v>
      </c>
      <c r="G18" s="163">
        <f t="shared" si="0"/>
        <v>15712.75</v>
      </c>
      <c r="H18" s="164">
        <f t="shared" si="1"/>
        <v>-2587.4399999999996</v>
      </c>
    </row>
    <row r="19" spans="1:8" ht="15.75">
      <c r="A19" s="32">
        <f t="shared" si="2"/>
        <v>14</v>
      </c>
      <c r="B19" s="73" t="s">
        <v>221</v>
      </c>
      <c r="C19" s="63">
        <f>SUM(C20:C25)</f>
        <v>462892.37</v>
      </c>
      <c r="D19" s="63">
        <f>SUM(D20:D25)</f>
        <v>0</v>
      </c>
      <c r="E19" s="63">
        <f>SUM(E20:E25)</f>
        <v>401258.51</v>
      </c>
      <c r="F19" s="63">
        <f>SUM(F20:F25)</f>
        <v>0</v>
      </c>
      <c r="G19" s="63">
        <f t="shared" si="0"/>
        <v>-61633.859999999986</v>
      </c>
      <c r="H19" s="149">
        <f t="shared" si="1"/>
        <v>0</v>
      </c>
    </row>
    <row r="20" spans="1:8" ht="15.75">
      <c r="A20" s="32">
        <f t="shared" si="2"/>
        <v>15</v>
      </c>
      <c r="B20" s="61" t="s">
        <v>351</v>
      </c>
      <c r="C20" s="51">
        <v>152558.43</v>
      </c>
      <c r="D20" s="51"/>
      <c r="E20" s="51">
        <v>154095.76</v>
      </c>
      <c r="F20" s="51"/>
      <c r="G20" s="163">
        <f t="shared" si="0"/>
        <v>1537.3300000000163</v>
      </c>
      <c r="H20" s="164">
        <f t="shared" si="1"/>
        <v>0</v>
      </c>
    </row>
    <row r="21" spans="1:8" ht="15.75">
      <c r="A21" s="32">
        <f t="shared" si="2"/>
        <v>16</v>
      </c>
      <c r="B21" s="61" t="s">
        <v>352</v>
      </c>
      <c r="C21" s="51">
        <v>3404.82</v>
      </c>
      <c r="D21" s="51"/>
      <c r="E21" s="51"/>
      <c r="F21" s="51"/>
      <c r="G21" s="163">
        <f t="shared" si="0"/>
        <v>-3404.82</v>
      </c>
      <c r="H21" s="164">
        <f t="shared" si="1"/>
        <v>0</v>
      </c>
    </row>
    <row r="22" spans="1:8" ht="15.75">
      <c r="A22" s="32">
        <f t="shared" si="2"/>
        <v>17</v>
      </c>
      <c r="B22" s="61" t="s">
        <v>353</v>
      </c>
      <c r="C22" s="51">
        <v>15123.97</v>
      </c>
      <c r="D22" s="51"/>
      <c r="E22" s="51">
        <v>20705.05</v>
      </c>
      <c r="F22" s="51"/>
      <c r="G22" s="163">
        <f t="shared" si="0"/>
        <v>5581.08</v>
      </c>
      <c r="H22" s="164">
        <f t="shared" si="1"/>
        <v>0</v>
      </c>
    </row>
    <row r="23" spans="1:8" ht="15.75">
      <c r="A23" s="32">
        <f t="shared" si="2"/>
        <v>18</v>
      </c>
      <c r="B23" s="61" t="s">
        <v>354</v>
      </c>
      <c r="C23" s="51">
        <v>291805.15</v>
      </c>
      <c r="D23" s="51"/>
      <c r="E23" s="51">
        <v>226457.7</v>
      </c>
      <c r="F23" s="51"/>
      <c r="G23" s="163">
        <f t="shared" si="0"/>
        <v>-65347.45000000001</v>
      </c>
      <c r="H23" s="164">
        <f t="shared" si="1"/>
        <v>0</v>
      </c>
    </row>
    <row r="24" spans="1:8" ht="15.75">
      <c r="A24" s="32">
        <f t="shared" si="2"/>
        <v>19</v>
      </c>
      <c r="B24" s="61" t="s">
        <v>355</v>
      </c>
      <c r="C24" s="51"/>
      <c r="D24" s="51"/>
      <c r="E24" s="51"/>
      <c r="F24" s="51"/>
      <c r="G24" s="163">
        <f t="shared" si="0"/>
        <v>0</v>
      </c>
      <c r="H24" s="164">
        <f t="shared" si="1"/>
        <v>0</v>
      </c>
    </row>
    <row r="25" spans="1:8" ht="15.75">
      <c r="A25" s="32">
        <f t="shared" si="2"/>
        <v>20</v>
      </c>
      <c r="B25" s="61" t="s">
        <v>863</v>
      </c>
      <c r="C25" s="51"/>
      <c r="D25" s="51"/>
      <c r="E25" s="51"/>
      <c r="F25" s="51"/>
      <c r="G25" s="163">
        <f t="shared" si="0"/>
        <v>0</v>
      </c>
      <c r="H25" s="164">
        <f t="shared" si="1"/>
        <v>0</v>
      </c>
    </row>
    <row r="26" spans="1:8" ht="15.75">
      <c r="A26" s="32">
        <f t="shared" si="2"/>
        <v>21</v>
      </c>
      <c r="B26" s="73" t="s">
        <v>464</v>
      </c>
      <c r="C26" s="36" t="s">
        <v>454</v>
      </c>
      <c r="D26" s="36" t="s">
        <v>454</v>
      </c>
      <c r="E26" s="36" t="s">
        <v>454</v>
      </c>
      <c r="F26" s="36" t="s">
        <v>454</v>
      </c>
      <c r="G26" s="68" t="s">
        <v>78</v>
      </c>
      <c r="H26" s="150" t="s">
        <v>78</v>
      </c>
    </row>
    <row r="27" spans="1:8" ht="15.75">
      <c r="A27" s="32">
        <f t="shared" si="2"/>
        <v>22</v>
      </c>
      <c r="B27" s="73" t="s">
        <v>222</v>
      </c>
      <c r="C27" s="63">
        <f>SUM(C28:C31)</f>
        <v>0</v>
      </c>
      <c r="D27" s="63">
        <f>SUM(D28:D31)</f>
        <v>0</v>
      </c>
      <c r="E27" s="63">
        <f>SUM(E28:E31)</f>
        <v>0</v>
      </c>
      <c r="F27" s="63">
        <f>SUM(F28:F31)</f>
        <v>0</v>
      </c>
      <c r="G27" s="63">
        <f aca="true" t="shared" si="3" ref="G27:G58">E27-C27</f>
        <v>0</v>
      </c>
      <c r="H27" s="149">
        <f aca="true" t="shared" si="4" ref="H27:H58">F27-D27</f>
        <v>0</v>
      </c>
    </row>
    <row r="28" spans="1:8" ht="15.75">
      <c r="A28" s="32">
        <f t="shared" si="2"/>
        <v>23</v>
      </c>
      <c r="B28" s="61" t="s">
        <v>483</v>
      </c>
      <c r="C28" s="51"/>
      <c r="D28" s="51"/>
      <c r="E28" s="51"/>
      <c r="F28" s="51"/>
      <c r="G28" s="163">
        <f t="shared" si="3"/>
        <v>0</v>
      </c>
      <c r="H28" s="164">
        <f t="shared" si="4"/>
        <v>0</v>
      </c>
    </row>
    <row r="29" spans="1:8" ht="15.75">
      <c r="A29" s="32">
        <f t="shared" si="2"/>
        <v>24</v>
      </c>
      <c r="B29" s="136" t="s">
        <v>503</v>
      </c>
      <c r="C29" s="51"/>
      <c r="D29" s="51"/>
      <c r="E29" s="51"/>
      <c r="F29" s="51"/>
      <c r="G29" s="163">
        <f t="shared" si="3"/>
        <v>0</v>
      </c>
      <c r="H29" s="164">
        <f t="shared" si="4"/>
        <v>0</v>
      </c>
    </row>
    <row r="30" spans="1:8" ht="15.75">
      <c r="A30" s="32">
        <f t="shared" si="2"/>
        <v>25</v>
      </c>
      <c r="B30" s="136" t="s">
        <v>28</v>
      </c>
      <c r="C30" s="51"/>
      <c r="D30" s="51"/>
      <c r="E30" s="51"/>
      <c r="F30" s="51"/>
      <c r="G30" s="163">
        <f t="shared" si="3"/>
        <v>0</v>
      </c>
      <c r="H30" s="164">
        <f t="shared" si="4"/>
        <v>0</v>
      </c>
    </row>
    <row r="31" spans="1:8" ht="15.75">
      <c r="A31" s="32">
        <f t="shared" si="2"/>
        <v>26</v>
      </c>
      <c r="B31" s="61" t="s">
        <v>29</v>
      </c>
      <c r="C31" s="51"/>
      <c r="D31" s="51"/>
      <c r="E31" s="51"/>
      <c r="F31" s="51"/>
      <c r="G31" s="163">
        <f t="shared" si="3"/>
        <v>0</v>
      </c>
      <c r="H31" s="164">
        <f t="shared" si="4"/>
        <v>0</v>
      </c>
    </row>
    <row r="32" spans="1:8" ht="15.75">
      <c r="A32" s="32">
        <f t="shared" si="2"/>
        <v>27</v>
      </c>
      <c r="B32" s="73" t="s">
        <v>386</v>
      </c>
      <c r="C32" s="63">
        <f>SUM(C33:C39)</f>
        <v>53154.170000000006</v>
      </c>
      <c r="D32" s="63">
        <f>SUM(D33:D39)</f>
        <v>1500.59</v>
      </c>
      <c r="E32" s="63">
        <f>SUM(E33:E39)</f>
        <v>202227.88999999996</v>
      </c>
      <c r="F32" s="63">
        <f>SUM(F33:F39)</f>
        <v>5288.77</v>
      </c>
      <c r="G32" s="63">
        <f t="shared" si="3"/>
        <v>149073.71999999994</v>
      </c>
      <c r="H32" s="149">
        <f t="shared" si="4"/>
        <v>3788.1800000000003</v>
      </c>
    </row>
    <row r="33" spans="1:8" ht="15.75">
      <c r="A33" s="32">
        <f t="shared" si="2"/>
        <v>28</v>
      </c>
      <c r="B33" s="61" t="s">
        <v>415</v>
      </c>
      <c r="C33" s="51">
        <v>20437.53</v>
      </c>
      <c r="D33" s="51"/>
      <c r="E33" s="51">
        <v>134497.75</v>
      </c>
      <c r="F33" s="51"/>
      <c r="G33" s="163">
        <f t="shared" si="3"/>
        <v>114060.22</v>
      </c>
      <c r="H33" s="164">
        <f t="shared" si="4"/>
        <v>0</v>
      </c>
    </row>
    <row r="34" spans="1:8" ht="15.75">
      <c r="A34" s="32">
        <f t="shared" si="2"/>
        <v>29</v>
      </c>
      <c r="B34" s="61" t="s">
        <v>416</v>
      </c>
      <c r="C34" s="51">
        <v>8241.01</v>
      </c>
      <c r="D34" s="51"/>
      <c r="E34" s="51">
        <v>23607.8</v>
      </c>
      <c r="F34" s="51">
        <v>1389.58</v>
      </c>
      <c r="G34" s="163">
        <f t="shared" si="3"/>
        <v>15366.789999999999</v>
      </c>
      <c r="H34" s="164">
        <f t="shared" si="4"/>
        <v>1389.58</v>
      </c>
    </row>
    <row r="35" spans="1:8" ht="15.75">
      <c r="A35" s="32">
        <f t="shared" si="2"/>
        <v>30</v>
      </c>
      <c r="B35" s="61" t="s">
        <v>417</v>
      </c>
      <c r="C35" s="51">
        <v>3868.7</v>
      </c>
      <c r="D35" s="51"/>
      <c r="E35" s="51">
        <v>4914.16</v>
      </c>
      <c r="F35" s="51"/>
      <c r="G35" s="163">
        <f t="shared" si="3"/>
        <v>1045.46</v>
      </c>
      <c r="H35" s="164">
        <f t="shared" si="4"/>
        <v>0</v>
      </c>
    </row>
    <row r="36" spans="1:8" ht="15.75">
      <c r="A36" s="32">
        <f t="shared" si="2"/>
        <v>31</v>
      </c>
      <c r="B36" s="61" t="s">
        <v>418</v>
      </c>
      <c r="C36" s="51">
        <v>4443.53</v>
      </c>
      <c r="D36" s="51"/>
      <c r="E36" s="51">
        <v>4014.83</v>
      </c>
      <c r="F36" s="51"/>
      <c r="G36" s="163">
        <f t="shared" si="3"/>
        <v>-428.6999999999998</v>
      </c>
      <c r="H36" s="164">
        <f t="shared" si="4"/>
        <v>0</v>
      </c>
    </row>
    <row r="37" spans="1:8" ht="15.75">
      <c r="A37" s="32">
        <f t="shared" si="2"/>
        <v>32</v>
      </c>
      <c r="B37" s="45" t="s">
        <v>422</v>
      </c>
      <c r="C37" s="51">
        <v>1859.08</v>
      </c>
      <c r="D37" s="51">
        <v>1500.59</v>
      </c>
      <c r="E37" s="51">
        <v>738</v>
      </c>
      <c r="F37" s="51"/>
      <c r="G37" s="163">
        <f t="shared" si="3"/>
        <v>-1121.08</v>
      </c>
      <c r="H37" s="164">
        <f t="shared" si="4"/>
        <v>-1500.59</v>
      </c>
    </row>
    <row r="38" spans="1:8" ht="15.75">
      <c r="A38" s="32">
        <f t="shared" si="2"/>
        <v>33</v>
      </c>
      <c r="B38" s="61" t="s">
        <v>423</v>
      </c>
      <c r="C38" s="51">
        <v>1900.6</v>
      </c>
      <c r="D38" s="51"/>
      <c r="E38" s="51">
        <v>15394.36</v>
      </c>
      <c r="F38" s="51"/>
      <c r="G38" s="163">
        <f t="shared" si="3"/>
        <v>13493.76</v>
      </c>
      <c r="H38" s="164">
        <f t="shared" si="4"/>
        <v>0</v>
      </c>
    </row>
    <row r="39" spans="1:8" ht="15.75">
      <c r="A39" s="32">
        <f aca="true" t="shared" si="5" ref="A39:A70">A38+1</f>
        <v>34</v>
      </c>
      <c r="B39" s="61" t="s">
        <v>424</v>
      </c>
      <c r="C39" s="51">
        <v>12403.72</v>
      </c>
      <c r="D39" s="51"/>
      <c r="E39" s="51">
        <v>19060.99</v>
      </c>
      <c r="F39" s="51">
        <v>3899.19</v>
      </c>
      <c r="G39" s="163">
        <f t="shared" si="3"/>
        <v>6657.270000000002</v>
      </c>
      <c r="H39" s="164">
        <f t="shared" si="4"/>
        <v>3899.19</v>
      </c>
    </row>
    <row r="40" spans="1:8" ht="15.75">
      <c r="A40" s="32">
        <f t="shared" si="5"/>
        <v>35</v>
      </c>
      <c r="B40" s="73" t="s">
        <v>223</v>
      </c>
      <c r="C40" s="63">
        <f>C41+C42</f>
        <v>46071.57</v>
      </c>
      <c r="D40" s="63">
        <f>D41+D42</f>
        <v>7125.709999999999</v>
      </c>
      <c r="E40" s="63">
        <f>E41+E42</f>
        <v>155608.84</v>
      </c>
      <c r="F40" s="63">
        <f>F41+F42</f>
        <v>9492.17</v>
      </c>
      <c r="G40" s="63">
        <f t="shared" si="3"/>
        <v>109537.26999999999</v>
      </c>
      <c r="H40" s="149">
        <f t="shared" si="4"/>
        <v>2366.460000000001</v>
      </c>
    </row>
    <row r="41" spans="1:8" ht="15.75">
      <c r="A41" s="32">
        <f t="shared" si="5"/>
        <v>36</v>
      </c>
      <c r="B41" s="61" t="s">
        <v>356</v>
      </c>
      <c r="C41" s="51">
        <v>10791.75</v>
      </c>
      <c r="D41" s="51">
        <v>2373.56</v>
      </c>
      <c r="E41" s="51">
        <v>12632.73</v>
      </c>
      <c r="F41" s="51">
        <v>2117.76</v>
      </c>
      <c r="G41" s="163">
        <f t="shared" si="3"/>
        <v>1840.9799999999996</v>
      </c>
      <c r="H41" s="164">
        <f t="shared" si="4"/>
        <v>-255.79999999999973</v>
      </c>
    </row>
    <row r="42" spans="1:8" ht="15.75">
      <c r="A42" s="32">
        <f t="shared" si="5"/>
        <v>37</v>
      </c>
      <c r="B42" s="61" t="s">
        <v>248</v>
      </c>
      <c r="C42" s="51">
        <v>35279.82</v>
      </c>
      <c r="D42" s="51">
        <v>4752.15</v>
      </c>
      <c r="E42" s="51">
        <v>142976.11</v>
      </c>
      <c r="F42" s="51">
        <v>7374.41</v>
      </c>
      <c r="G42" s="163">
        <f t="shared" si="3"/>
        <v>107696.28999999998</v>
      </c>
      <c r="H42" s="164">
        <f t="shared" si="4"/>
        <v>2622.26</v>
      </c>
    </row>
    <row r="43" spans="1:8" ht="15.75">
      <c r="A43" s="32">
        <f t="shared" si="5"/>
        <v>38</v>
      </c>
      <c r="B43" s="73" t="s">
        <v>465</v>
      </c>
      <c r="C43" s="81">
        <v>14051.86</v>
      </c>
      <c r="D43" s="81">
        <v>2506.47</v>
      </c>
      <c r="E43" s="81">
        <v>17729.66</v>
      </c>
      <c r="F43" s="81">
        <v>1934.46</v>
      </c>
      <c r="G43" s="163">
        <f t="shared" si="3"/>
        <v>3677.7999999999993</v>
      </c>
      <c r="H43" s="164">
        <f t="shared" si="4"/>
        <v>-572.0099999999998</v>
      </c>
    </row>
    <row r="44" spans="1:8" ht="15.75">
      <c r="A44" s="32">
        <f t="shared" si="5"/>
        <v>39</v>
      </c>
      <c r="B44" s="73" t="s">
        <v>121</v>
      </c>
      <c r="C44" s="63">
        <f>SUM(C45:C59)</f>
        <v>681386.77</v>
      </c>
      <c r="D44" s="63">
        <f>SUM(D45:D59)</f>
        <v>34983.78</v>
      </c>
      <c r="E44" s="63">
        <f>SUM(E45:E59)</f>
        <v>977935.5399999999</v>
      </c>
      <c r="F44" s="63">
        <f>SUM(F45:F59)</f>
        <v>29102.63</v>
      </c>
      <c r="G44" s="63">
        <f t="shared" si="3"/>
        <v>296548.7699999999</v>
      </c>
      <c r="H44" s="149">
        <f t="shared" si="4"/>
        <v>-5881.149999999998</v>
      </c>
    </row>
    <row r="45" spans="1:8" ht="15.75">
      <c r="A45" s="32">
        <f t="shared" si="5"/>
        <v>40</v>
      </c>
      <c r="B45" s="61" t="s">
        <v>426</v>
      </c>
      <c r="C45" s="51">
        <v>49716.67</v>
      </c>
      <c r="D45" s="51"/>
      <c r="E45" s="51">
        <v>37410.84</v>
      </c>
      <c r="F45" s="51">
        <v>660</v>
      </c>
      <c r="G45" s="163">
        <f t="shared" si="3"/>
        <v>-12305.830000000002</v>
      </c>
      <c r="H45" s="164">
        <f t="shared" si="4"/>
        <v>660</v>
      </c>
    </row>
    <row r="46" spans="1:8" ht="15.75">
      <c r="A46" s="32">
        <f t="shared" si="5"/>
        <v>41</v>
      </c>
      <c r="B46" s="61" t="s">
        <v>425</v>
      </c>
      <c r="C46" s="51">
        <v>11362.12</v>
      </c>
      <c r="D46" s="51">
        <v>20.59</v>
      </c>
      <c r="E46" s="51">
        <v>887.32</v>
      </c>
      <c r="F46" s="51">
        <v>510</v>
      </c>
      <c r="G46" s="163">
        <f t="shared" si="3"/>
        <v>-10474.800000000001</v>
      </c>
      <c r="H46" s="164">
        <f t="shared" si="4"/>
        <v>489.41</v>
      </c>
    </row>
    <row r="47" spans="1:8" ht="15.75">
      <c r="A47" s="32">
        <f t="shared" si="5"/>
        <v>42</v>
      </c>
      <c r="B47" s="61" t="s">
        <v>427</v>
      </c>
      <c r="C47" s="51">
        <v>28725.48</v>
      </c>
      <c r="D47" s="51">
        <v>4120.54</v>
      </c>
      <c r="E47" s="51">
        <v>40422.23</v>
      </c>
      <c r="F47" s="51">
        <v>9044.6</v>
      </c>
      <c r="G47" s="163">
        <f t="shared" si="3"/>
        <v>11696.750000000004</v>
      </c>
      <c r="H47" s="164">
        <f t="shared" si="4"/>
        <v>4924.06</v>
      </c>
    </row>
    <row r="48" spans="1:8" ht="15.75">
      <c r="A48" s="32">
        <f t="shared" si="5"/>
        <v>43</v>
      </c>
      <c r="B48" s="61" t="s">
        <v>428</v>
      </c>
      <c r="C48" s="51">
        <v>330.6</v>
      </c>
      <c r="D48" s="51"/>
      <c r="E48" s="51">
        <v>8748</v>
      </c>
      <c r="F48" s="51">
        <v>924</v>
      </c>
      <c r="G48" s="163">
        <f t="shared" si="3"/>
        <v>8417.4</v>
      </c>
      <c r="H48" s="164">
        <f t="shared" si="4"/>
        <v>924</v>
      </c>
    </row>
    <row r="49" spans="1:8" ht="15.75">
      <c r="A49" s="32">
        <f t="shared" si="5"/>
        <v>44</v>
      </c>
      <c r="B49" s="61" t="s">
        <v>357</v>
      </c>
      <c r="C49" s="51">
        <v>24752.5</v>
      </c>
      <c r="D49" s="51">
        <v>630.45</v>
      </c>
      <c r="E49" s="51">
        <v>10398.42</v>
      </c>
      <c r="F49" s="51">
        <v>146.48</v>
      </c>
      <c r="G49" s="163">
        <f t="shared" si="3"/>
        <v>-14354.08</v>
      </c>
      <c r="H49" s="164">
        <f t="shared" si="4"/>
        <v>-483.97</v>
      </c>
    </row>
    <row r="50" spans="1:8" ht="15.75">
      <c r="A50" s="32">
        <f t="shared" si="5"/>
        <v>45</v>
      </c>
      <c r="B50" s="61" t="s">
        <v>429</v>
      </c>
      <c r="C50" s="51">
        <v>177.56</v>
      </c>
      <c r="D50" s="51"/>
      <c r="E50" s="51">
        <v>23.88</v>
      </c>
      <c r="F50" s="51"/>
      <c r="G50" s="163">
        <f t="shared" si="3"/>
        <v>-153.68</v>
      </c>
      <c r="H50" s="164">
        <f t="shared" si="4"/>
        <v>0</v>
      </c>
    </row>
    <row r="51" spans="1:8" ht="15.75">
      <c r="A51" s="32">
        <f t="shared" si="5"/>
        <v>46</v>
      </c>
      <c r="B51" s="61" t="s">
        <v>358</v>
      </c>
      <c r="C51" s="51">
        <v>14057.79</v>
      </c>
      <c r="D51" s="51">
        <v>3.33</v>
      </c>
      <c r="E51" s="51">
        <v>14683.71</v>
      </c>
      <c r="F51" s="51">
        <v>35.25</v>
      </c>
      <c r="G51" s="163">
        <f t="shared" si="3"/>
        <v>625.9199999999983</v>
      </c>
      <c r="H51" s="164">
        <f t="shared" si="4"/>
        <v>31.92</v>
      </c>
    </row>
    <row r="52" spans="1:8" ht="15.75">
      <c r="A52" s="32">
        <f t="shared" si="5"/>
        <v>47</v>
      </c>
      <c r="B52" s="61" t="s">
        <v>359</v>
      </c>
      <c r="C52" s="51">
        <v>2165.76</v>
      </c>
      <c r="D52" s="51"/>
      <c r="E52" s="51">
        <v>5176.67</v>
      </c>
      <c r="F52" s="51"/>
      <c r="G52" s="163">
        <f t="shared" si="3"/>
        <v>3010.91</v>
      </c>
      <c r="H52" s="164">
        <f t="shared" si="4"/>
        <v>0</v>
      </c>
    </row>
    <row r="53" spans="1:8" ht="15.75">
      <c r="A53" s="32">
        <f t="shared" si="5"/>
        <v>48</v>
      </c>
      <c r="B53" s="61" t="s">
        <v>430</v>
      </c>
      <c r="C53" s="51">
        <v>19142.19</v>
      </c>
      <c r="D53" s="51"/>
      <c r="E53" s="51">
        <v>20764.69</v>
      </c>
      <c r="F53" s="51">
        <v>573.12</v>
      </c>
      <c r="G53" s="163">
        <f t="shared" si="3"/>
        <v>1622.5</v>
      </c>
      <c r="H53" s="164">
        <f t="shared" si="4"/>
        <v>573.12</v>
      </c>
    </row>
    <row r="54" spans="1:8" ht="15.75">
      <c r="A54" s="32">
        <f t="shared" si="5"/>
        <v>49</v>
      </c>
      <c r="B54" s="61" t="s">
        <v>431</v>
      </c>
      <c r="C54" s="51"/>
      <c r="D54" s="51"/>
      <c r="E54" s="51"/>
      <c r="F54" s="51"/>
      <c r="G54" s="163">
        <f t="shared" si="3"/>
        <v>0</v>
      </c>
      <c r="H54" s="164">
        <f t="shared" si="4"/>
        <v>0</v>
      </c>
    </row>
    <row r="55" spans="1:8" ht="15.75">
      <c r="A55" s="32">
        <f t="shared" si="5"/>
        <v>50</v>
      </c>
      <c r="B55" s="61" t="s">
        <v>432</v>
      </c>
      <c r="C55" s="51">
        <v>17672.19</v>
      </c>
      <c r="D55" s="51">
        <v>1955.3</v>
      </c>
      <c r="E55" s="51">
        <v>14355.98</v>
      </c>
      <c r="F55" s="51">
        <v>53.04</v>
      </c>
      <c r="G55" s="163">
        <f t="shared" si="3"/>
        <v>-3316.209999999999</v>
      </c>
      <c r="H55" s="164">
        <f t="shared" si="4"/>
        <v>-1902.26</v>
      </c>
    </row>
    <row r="56" spans="1:8" ht="15.75">
      <c r="A56" s="32">
        <f t="shared" si="5"/>
        <v>51</v>
      </c>
      <c r="B56" s="61" t="s">
        <v>46</v>
      </c>
      <c r="C56" s="51">
        <v>1707.32</v>
      </c>
      <c r="D56" s="51"/>
      <c r="E56" s="51">
        <v>8740.41</v>
      </c>
      <c r="F56" s="51"/>
      <c r="G56" s="163">
        <f t="shared" si="3"/>
        <v>7033.09</v>
      </c>
      <c r="H56" s="164">
        <f t="shared" si="4"/>
        <v>0</v>
      </c>
    </row>
    <row r="57" spans="1:8" ht="15.75">
      <c r="A57" s="32">
        <f t="shared" si="5"/>
        <v>52</v>
      </c>
      <c r="B57" s="61" t="s">
        <v>47</v>
      </c>
      <c r="C57" s="51"/>
      <c r="D57" s="51"/>
      <c r="E57" s="51">
        <v>1557.02</v>
      </c>
      <c r="F57" s="51"/>
      <c r="G57" s="163">
        <f t="shared" si="3"/>
        <v>1557.02</v>
      </c>
      <c r="H57" s="164">
        <f t="shared" si="4"/>
        <v>0</v>
      </c>
    </row>
    <row r="58" spans="1:9" ht="31.5">
      <c r="A58" s="32">
        <f t="shared" si="5"/>
        <v>53</v>
      </c>
      <c r="B58" s="61" t="s">
        <v>360</v>
      </c>
      <c r="C58" s="51">
        <v>422568.97</v>
      </c>
      <c r="D58" s="51">
        <v>23717.88</v>
      </c>
      <c r="E58" s="51">
        <v>701392.95</v>
      </c>
      <c r="F58" s="51">
        <v>11644.08</v>
      </c>
      <c r="G58" s="163">
        <f t="shared" si="3"/>
        <v>278823.98</v>
      </c>
      <c r="H58" s="164">
        <f t="shared" si="4"/>
        <v>-12073.800000000001</v>
      </c>
      <c r="I58" s="457"/>
    </row>
    <row r="59" spans="1:8" ht="15.75">
      <c r="A59" s="32">
        <f t="shared" si="5"/>
        <v>54</v>
      </c>
      <c r="B59" s="61" t="s">
        <v>433</v>
      </c>
      <c r="C59" s="51">
        <v>89007.62</v>
      </c>
      <c r="D59" s="51">
        <v>4535.69</v>
      </c>
      <c r="E59" s="51">
        <v>113373.42</v>
      </c>
      <c r="F59" s="51">
        <v>5512.06</v>
      </c>
      <c r="G59" s="163">
        <f aca="true" t="shared" si="6" ref="G59:G90">E59-C59</f>
        <v>24365.800000000003</v>
      </c>
      <c r="H59" s="164">
        <f aca="true" t="shared" si="7" ref="H59:H90">F59-D59</f>
        <v>976.3700000000008</v>
      </c>
    </row>
    <row r="60" spans="1:8" ht="15.75">
      <c r="A60" s="32">
        <f t="shared" si="5"/>
        <v>55</v>
      </c>
      <c r="B60" s="73" t="s">
        <v>122</v>
      </c>
      <c r="C60" s="63">
        <f>C61+C62</f>
        <v>4218266.29</v>
      </c>
      <c r="D60" s="63">
        <f>D61+D62</f>
        <v>52090.06</v>
      </c>
      <c r="E60" s="63">
        <f>E61+E62</f>
        <v>4303726.67</v>
      </c>
      <c r="F60" s="63">
        <f>F61+F62</f>
        <v>13616.9</v>
      </c>
      <c r="G60" s="63">
        <f t="shared" si="6"/>
        <v>85460.37999999989</v>
      </c>
      <c r="H60" s="149">
        <f t="shared" si="7"/>
        <v>-38473.159999999996</v>
      </c>
    </row>
    <row r="61" spans="1:8" ht="15.75">
      <c r="A61" s="32">
        <f t="shared" si="5"/>
        <v>56</v>
      </c>
      <c r="B61" s="61" t="s">
        <v>361</v>
      </c>
      <c r="C61" s="51">
        <v>4056304.26</v>
      </c>
      <c r="D61" s="51">
        <v>49667.06</v>
      </c>
      <c r="E61" s="51">
        <v>4118217.85</v>
      </c>
      <c r="F61" s="51">
        <v>5908.9</v>
      </c>
      <c r="G61" s="163">
        <f t="shared" si="6"/>
        <v>61913.59000000032</v>
      </c>
      <c r="H61" s="164">
        <f t="shared" si="7"/>
        <v>-43758.159999999996</v>
      </c>
    </row>
    <row r="62" spans="1:8" ht="15.75">
      <c r="A62" s="32">
        <f t="shared" si="5"/>
        <v>57</v>
      </c>
      <c r="B62" s="73" t="s">
        <v>375</v>
      </c>
      <c r="C62" s="63">
        <f>SUM(C63:C65)</f>
        <v>161962.03</v>
      </c>
      <c r="D62" s="63">
        <f>SUM(D63:D65)</f>
        <v>2423</v>
      </c>
      <c r="E62" s="63">
        <f>SUM(E63:E65)</f>
        <v>185508.82</v>
      </c>
      <c r="F62" s="63">
        <f>SUM(F63:F65)</f>
        <v>7708</v>
      </c>
      <c r="G62" s="63">
        <f t="shared" si="6"/>
        <v>23546.790000000008</v>
      </c>
      <c r="H62" s="149">
        <f t="shared" si="7"/>
        <v>5285</v>
      </c>
    </row>
    <row r="63" spans="1:8" s="143" customFormat="1" ht="16.5" customHeight="1">
      <c r="A63" s="32">
        <f t="shared" si="5"/>
        <v>58</v>
      </c>
      <c r="B63" s="145" t="s">
        <v>373</v>
      </c>
      <c r="C63" s="87"/>
      <c r="D63" s="87"/>
      <c r="E63" s="51">
        <v>22306.9</v>
      </c>
      <c r="F63" s="87"/>
      <c r="G63" s="163">
        <f t="shared" si="6"/>
        <v>22306.9</v>
      </c>
      <c r="H63" s="164">
        <f t="shared" si="7"/>
        <v>0</v>
      </c>
    </row>
    <row r="64" spans="1:8" ht="31.5">
      <c r="A64" s="32">
        <f t="shared" si="5"/>
        <v>59</v>
      </c>
      <c r="B64" s="145" t="s">
        <v>374</v>
      </c>
      <c r="C64" s="51">
        <v>161962.03</v>
      </c>
      <c r="D64" s="51">
        <v>2423</v>
      </c>
      <c r="E64" s="51">
        <v>163201.92</v>
      </c>
      <c r="F64" s="51">
        <v>7708</v>
      </c>
      <c r="G64" s="163">
        <f t="shared" si="6"/>
        <v>1239.890000000014</v>
      </c>
      <c r="H64" s="164">
        <f t="shared" si="7"/>
        <v>5285</v>
      </c>
    </row>
    <row r="65" spans="1:8" ht="15.75">
      <c r="A65" s="32">
        <f t="shared" si="5"/>
        <v>60</v>
      </c>
      <c r="B65" s="61" t="s">
        <v>176</v>
      </c>
      <c r="C65" s="51"/>
      <c r="D65" s="51"/>
      <c r="E65" s="51"/>
      <c r="F65" s="51"/>
      <c r="G65" s="163">
        <f t="shared" si="6"/>
        <v>0</v>
      </c>
      <c r="H65" s="164">
        <f t="shared" si="7"/>
        <v>0</v>
      </c>
    </row>
    <row r="66" spans="1:8" ht="15.75">
      <c r="A66" s="32">
        <f t="shared" si="5"/>
        <v>61</v>
      </c>
      <c r="B66" s="73" t="s">
        <v>96</v>
      </c>
      <c r="C66" s="51">
        <v>1349553.24</v>
      </c>
      <c r="D66" s="51">
        <v>13240.57</v>
      </c>
      <c r="E66" s="51">
        <v>1487307.73</v>
      </c>
      <c r="F66" s="51">
        <v>4973.84</v>
      </c>
      <c r="G66" s="163">
        <f t="shared" si="6"/>
        <v>137754.49</v>
      </c>
      <c r="H66" s="164">
        <f t="shared" si="7"/>
        <v>-8266.73</v>
      </c>
    </row>
    <row r="67" spans="1:8" ht="15.75">
      <c r="A67" s="32">
        <f t="shared" si="5"/>
        <v>62</v>
      </c>
      <c r="B67" s="73" t="s">
        <v>387</v>
      </c>
      <c r="C67" s="51"/>
      <c r="D67" s="51"/>
      <c r="E67" s="51"/>
      <c r="F67" s="51"/>
      <c r="G67" s="163">
        <f t="shared" si="6"/>
        <v>0</v>
      </c>
      <c r="H67" s="164">
        <f t="shared" si="7"/>
        <v>0</v>
      </c>
    </row>
    <row r="68" spans="1:8" ht="15.75">
      <c r="A68" s="32">
        <f t="shared" si="5"/>
        <v>63</v>
      </c>
      <c r="B68" s="73" t="s">
        <v>376</v>
      </c>
      <c r="C68" s="63">
        <f>SUM(C69:C74)</f>
        <v>172606.45</v>
      </c>
      <c r="D68" s="63">
        <f>SUM(D69:D74)</f>
        <v>0</v>
      </c>
      <c r="E68" s="63">
        <f>SUM(E69:E74)</f>
        <v>273275.04</v>
      </c>
      <c r="F68" s="63">
        <f>SUM(F69:F74)</f>
        <v>0</v>
      </c>
      <c r="G68" s="63">
        <f t="shared" si="6"/>
        <v>100668.58999999997</v>
      </c>
      <c r="H68" s="149">
        <f t="shared" si="7"/>
        <v>0</v>
      </c>
    </row>
    <row r="69" spans="1:8" ht="15.75">
      <c r="A69" s="32">
        <f t="shared" si="5"/>
        <v>64</v>
      </c>
      <c r="B69" s="61" t="s">
        <v>41</v>
      </c>
      <c r="C69" s="51">
        <v>52105.23</v>
      </c>
      <c r="D69" s="51"/>
      <c r="E69" s="51">
        <v>54458.24</v>
      </c>
      <c r="F69" s="51"/>
      <c r="G69" s="163">
        <f t="shared" si="6"/>
        <v>2353.0099999999948</v>
      </c>
      <c r="H69" s="164">
        <f t="shared" si="7"/>
        <v>0</v>
      </c>
    </row>
    <row r="70" spans="1:8" ht="15.75">
      <c r="A70" s="32">
        <f t="shared" si="5"/>
        <v>65</v>
      </c>
      <c r="B70" s="61" t="s">
        <v>434</v>
      </c>
      <c r="C70" s="51">
        <v>82247.32</v>
      </c>
      <c r="D70" s="51"/>
      <c r="E70" s="51">
        <v>84875.22</v>
      </c>
      <c r="F70" s="51"/>
      <c r="G70" s="163">
        <f t="shared" si="6"/>
        <v>2627.899999999994</v>
      </c>
      <c r="H70" s="164">
        <f t="shared" si="7"/>
        <v>0</v>
      </c>
    </row>
    <row r="71" spans="1:8" ht="15.75">
      <c r="A71" s="32">
        <f aca="true" t="shared" si="8" ref="A71:A91">A70+1</f>
        <v>66</v>
      </c>
      <c r="B71" s="61" t="s">
        <v>435</v>
      </c>
      <c r="C71" s="51">
        <v>26805.5</v>
      </c>
      <c r="D71" s="51"/>
      <c r="E71" s="51">
        <v>119898</v>
      </c>
      <c r="F71" s="51"/>
      <c r="G71" s="163">
        <f t="shared" si="6"/>
        <v>93092.5</v>
      </c>
      <c r="H71" s="164">
        <f t="shared" si="7"/>
        <v>0</v>
      </c>
    </row>
    <row r="72" spans="1:8" ht="15.75">
      <c r="A72" s="32">
        <f t="shared" si="8"/>
        <v>67</v>
      </c>
      <c r="B72" s="61" t="s">
        <v>436</v>
      </c>
      <c r="C72" s="51">
        <v>11448.4</v>
      </c>
      <c r="D72" s="51"/>
      <c r="E72" s="51">
        <v>14043.58</v>
      </c>
      <c r="F72" s="51"/>
      <c r="G72" s="163">
        <f t="shared" si="6"/>
        <v>2595.1800000000003</v>
      </c>
      <c r="H72" s="164">
        <f t="shared" si="7"/>
        <v>0</v>
      </c>
    </row>
    <row r="73" spans="1:8" ht="15.75">
      <c r="A73" s="32">
        <f t="shared" si="8"/>
        <v>68</v>
      </c>
      <c r="B73" s="61" t="s">
        <v>437</v>
      </c>
      <c r="C73" s="51"/>
      <c r="D73" s="51"/>
      <c r="E73" s="51"/>
      <c r="F73" s="51"/>
      <c r="G73" s="163">
        <f t="shared" si="6"/>
        <v>0</v>
      </c>
      <c r="H73" s="164">
        <f t="shared" si="7"/>
        <v>0</v>
      </c>
    </row>
    <row r="74" spans="1:8" ht="15.75">
      <c r="A74" s="32">
        <f t="shared" si="8"/>
        <v>69</v>
      </c>
      <c r="B74" s="61" t="s">
        <v>61</v>
      </c>
      <c r="C74" s="51"/>
      <c r="D74" s="51"/>
      <c r="E74" s="51"/>
      <c r="F74" s="51"/>
      <c r="G74" s="163">
        <f t="shared" si="6"/>
        <v>0</v>
      </c>
      <c r="H74" s="164">
        <f t="shared" si="7"/>
        <v>0</v>
      </c>
    </row>
    <row r="75" spans="1:8" ht="15.75">
      <c r="A75" s="32">
        <f t="shared" si="8"/>
        <v>70</v>
      </c>
      <c r="B75" s="73" t="s">
        <v>394</v>
      </c>
      <c r="C75" s="51"/>
      <c r="D75" s="51"/>
      <c r="E75" s="51"/>
      <c r="F75" s="51"/>
      <c r="G75" s="163">
        <f t="shared" si="6"/>
        <v>0</v>
      </c>
      <c r="H75" s="164">
        <f t="shared" si="7"/>
        <v>0</v>
      </c>
    </row>
    <row r="76" spans="1:8" ht="15.75">
      <c r="A76" s="32">
        <f t="shared" si="8"/>
        <v>71</v>
      </c>
      <c r="B76" s="73" t="s">
        <v>246</v>
      </c>
      <c r="C76" s="51"/>
      <c r="D76" s="51"/>
      <c r="E76" s="51"/>
      <c r="F76" s="51"/>
      <c r="G76" s="163">
        <f t="shared" si="6"/>
        <v>0</v>
      </c>
      <c r="H76" s="164">
        <f t="shared" si="7"/>
        <v>0</v>
      </c>
    </row>
    <row r="77" spans="1:8" ht="15.75">
      <c r="A77" s="32">
        <f t="shared" si="8"/>
        <v>72</v>
      </c>
      <c r="B77" s="73" t="s">
        <v>98</v>
      </c>
      <c r="C77" s="51"/>
      <c r="D77" s="51"/>
      <c r="E77" s="51"/>
      <c r="F77" s="51"/>
      <c r="G77" s="163">
        <f t="shared" si="6"/>
        <v>0</v>
      </c>
      <c r="H77" s="164">
        <f t="shared" si="7"/>
        <v>0</v>
      </c>
    </row>
    <row r="78" spans="1:8" ht="15.75">
      <c r="A78" s="32">
        <f t="shared" si="8"/>
        <v>73</v>
      </c>
      <c r="B78" s="73" t="s">
        <v>500</v>
      </c>
      <c r="C78" s="51">
        <v>12018</v>
      </c>
      <c r="D78" s="51"/>
      <c r="E78" s="51">
        <v>11360.21</v>
      </c>
      <c r="F78" s="51"/>
      <c r="G78" s="163">
        <f t="shared" si="6"/>
        <v>-657.7900000000009</v>
      </c>
      <c r="H78" s="164">
        <f t="shared" si="7"/>
        <v>0</v>
      </c>
    </row>
    <row r="79" spans="1:8" ht="15.75">
      <c r="A79" s="32">
        <f t="shared" si="8"/>
        <v>74</v>
      </c>
      <c r="B79" s="73" t="s">
        <v>961</v>
      </c>
      <c r="C79" s="63">
        <f>C80+C81</f>
        <v>819884.3</v>
      </c>
      <c r="D79" s="63">
        <f>D80+D81</f>
        <v>5140.759999999999</v>
      </c>
      <c r="E79" s="63">
        <f>E80+E81</f>
        <v>510818.84</v>
      </c>
      <c r="F79" s="63">
        <f>F80+F81</f>
        <v>13398.84</v>
      </c>
      <c r="G79" s="63">
        <f t="shared" si="6"/>
        <v>-309065.46</v>
      </c>
      <c r="H79" s="149">
        <f t="shared" si="7"/>
        <v>8258.080000000002</v>
      </c>
    </row>
    <row r="80" spans="1:8" ht="31.5">
      <c r="A80" s="32">
        <f t="shared" si="8"/>
        <v>75</v>
      </c>
      <c r="B80" s="73" t="s">
        <v>178</v>
      </c>
      <c r="C80" s="81">
        <v>41872.26</v>
      </c>
      <c r="D80" s="81">
        <v>4779.28</v>
      </c>
      <c r="E80" s="81">
        <v>8764.58</v>
      </c>
      <c r="F80" s="81">
        <v>12079.87</v>
      </c>
      <c r="G80" s="163">
        <f t="shared" si="6"/>
        <v>-33107.68</v>
      </c>
      <c r="H80" s="164">
        <f t="shared" si="7"/>
        <v>7300.590000000001</v>
      </c>
    </row>
    <row r="81" spans="1:8" ht="15.75">
      <c r="A81" s="32">
        <f t="shared" si="8"/>
        <v>76</v>
      </c>
      <c r="B81" s="73" t="s">
        <v>377</v>
      </c>
      <c r="C81" s="63">
        <f>SUM(C82:C88)</f>
        <v>778012.04</v>
      </c>
      <c r="D81" s="63">
        <f>SUM(D82:D88)</f>
        <v>361.47999999999996</v>
      </c>
      <c r="E81" s="63">
        <f>SUM(E82:E88)</f>
        <v>502054.26</v>
      </c>
      <c r="F81" s="63">
        <f>SUM(F82:F88)</f>
        <v>1318.97</v>
      </c>
      <c r="G81" s="63">
        <f t="shared" si="6"/>
        <v>-275957.78</v>
      </c>
      <c r="H81" s="149">
        <f t="shared" si="7"/>
        <v>957.49</v>
      </c>
    </row>
    <row r="82" spans="1:8" ht="15.75">
      <c r="A82" s="32">
        <f t="shared" si="8"/>
        <v>77</v>
      </c>
      <c r="B82" s="61" t="s">
        <v>211</v>
      </c>
      <c r="C82" s="51">
        <v>473958.15</v>
      </c>
      <c r="D82" s="51"/>
      <c r="E82" s="51">
        <v>392772.18</v>
      </c>
      <c r="F82" s="51"/>
      <c r="G82" s="163">
        <f t="shared" si="6"/>
        <v>-81185.97000000003</v>
      </c>
      <c r="H82" s="164">
        <f t="shared" si="7"/>
        <v>0</v>
      </c>
    </row>
    <row r="83" spans="1:8" ht="15.75">
      <c r="A83" s="32">
        <f t="shared" si="8"/>
        <v>78</v>
      </c>
      <c r="B83" s="61" t="s">
        <v>62</v>
      </c>
      <c r="C83" s="51">
        <v>1165.73</v>
      </c>
      <c r="D83" s="51">
        <v>51.7</v>
      </c>
      <c r="E83" s="51">
        <v>1381.7</v>
      </c>
      <c r="F83" s="51">
        <v>89.9</v>
      </c>
      <c r="G83" s="163">
        <f t="shared" si="6"/>
        <v>215.97000000000003</v>
      </c>
      <c r="H83" s="164">
        <f t="shared" si="7"/>
        <v>38.2</v>
      </c>
    </row>
    <row r="84" spans="1:8" ht="15.75">
      <c r="A84" s="32">
        <f t="shared" si="8"/>
        <v>79</v>
      </c>
      <c r="B84" s="61" t="s">
        <v>63</v>
      </c>
      <c r="C84" s="51"/>
      <c r="D84" s="51"/>
      <c r="E84" s="51"/>
      <c r="F84" s="51"/>
      <c r="G84" s="163">
        <f t="shared" si="6"/>
        <v>0</v>
      </c>
      <c r="H84" s="164">
        <f t="shared" si="7"/>
        <v>0</v>
      </c>
    </row>
    <row r="85" spans="1:8" ht="31.5">
      <c r="A85" s="32">
        <f t="shared" si="8"/>
        <v>80</v>
      </c>
      <c r="B85" s="61" t="s">
        <v>362</v>
      </c>
      <c r="C85" s="51">
        <v>12245.36</v>
      </c>
      <c r="D85" s="51"/>
      <c r="E85" s="51">
        <v>11329.82</v>
      </c>
      <c r="F85" s="51"/>
      <c r="G85" s="163">
        <f t="shared" si="6"/>
        <v>-915.5400000000009</v>
      </c>
      <c r="H85" s="164">
        <f t="shared" si="7"/>
        <v>0</v>
      </c>
    </row>
    <row r="86" spans="1:8" ht="15.75">
      <c r="A86" s="32">
        <f t="shared" si="8"/>
        <v>81</v>
      </c>
      <c r="B86" s="61" t="s">
        <v>64</v>
      </c>
      <c r="C86" s="51"/>
      <c r="D86" s="51"/>
      <c r="E86" s="51"/>
      <c r="F86" s="51"/>
      <c r="G86" s="163">
        <f t="shared" si="6"/>
        <v>0</v>
      </c>
      <c r="H86" s="164">
        <f t="shared" si="7"/>
        <v>0</v>
      </c>
    </row>
    <row r="87" spans="1:8" ht="15.75">
      <c r="A87" s="32">
        <f t="shared" si="8"/>
        <v>82</v>
      </c>
      <c r="B87" s="61" t="s">
        <v>65</v>
      </c>
      <c r="C87" s="51">
        <v>3460</v>
      </c>
      <c r="D87" s="51"/>
      <c r="E87" s="51">
        <v>3460</v>
      </c>
      <c r="F87" s="51"/>
      <c r="G87" s="163">
        <f t="shared" si="6"/>
        <v>0</v>
      </c>
      <c r="H87" s="164">
        <f t="shared" si="7"/>
        <v>0</v>
      </c>
    </row>
    <row r="88" spans="1:8" ht="15.75">
      <c r="A88" s="32">
        <f t="shared" si="8"/>
        <v>83</v>
      </c>
      <c r="B88" s="61" t="s">
        <v>363</v>
      </c>
      <c r="C88" s="51">
        <v>287182.8</v>
      </c>
      <c r="D88" s="51">
        <v>309.78</v>
      </c>
      <c r="E88" s="51">
        <v>93110.56</v>
      </c>
      <c r="F88" s="51">
        <v>1229.07</v>
      </c>
      <c r="G88" s="163">
        <f t="shared" si="6"/>
        <v>-194072.24</v>
      </c>
      <c r="H88" s="164">
        <f t="shared" si="7"/>
        <v>919.29</v>
      </c>
    </row>
    <row r="89" spans="1:8" ht="31.5">
      <c r="A89" s="32">
        <f t="shared" si="8"/>
        <v>84</v>
      </c>
      <c r="B89" s="73" t="s">
        <v>378</v>
      </c>
      <c r="C89" s="63">
        <f>SUM(C90:C97)</f>
        <v>2167348.45</v>
      </c>
      <c r="D89" s="63">
        <f>SUM(D90:D97)</f>
        <v>8961.68</v>
      </c>
      <c r="E89" s="63">
        <f>SUM(E90:E97)</f>
        <v>2223392.96</v>
      </c>
      <c r="F89" s="63">
        <f>SUM(F90:F97)</f>
        <v>0</v>
      </c>
      <c r="G89" s="63">
        <f t="shared" si="6"/>
        <v>56044.50999999978</v>
      </c>
      <c r="H89" s="149">
        <f t="shared" si="7"/>
        <v>-8961.68</v>
      </c>
    </row>
    <row r="90" spans="1:8" ht="31.5" customHeight="1">
      <c r="A90" s="32">
        <f t="shared" si="8"/>
        <v>85</v>
      </c>
      <c r="B90" s="61" t="s">
        <v>526</v>
      </c>
      <c r="C90" s="51">
        <v>373472.57</v>
      </c>
      <c r="D90" s="51"/>
      <c r="E90" s="51">
        <v>367598.52</v>
      </c>
      <c r="F90" s="51"/>
      <c r="G90" s="163">
        <f t="shared" si="6"/>
        <v>-5874.049999999988</v>
      </c>
      <c r="H90" s="164">
        <f t="shared" si="7"/>
        <v>0</v>
      </c>
    </row>
    <row r="91" spans="1:8" ht="15.75">
      <c r="A91" s="32">
        <f t="shared" si="8"/>
        <v>86</v>
      </c>
      <c r="B91" s="311" t="s">
        <v>962</v>
      </c>
      <c r="C91" s="51">
        <v>431226.96</v>
      </c>
      <c r="D91" s="51">
        <v>8961.68</v>
      </c>
      <c r="E91" s="51">
        <v>556884.44</v>
      </c>
      <c r="F91" s="51"/>
      <c r="G91" s="163">
        <f aca="true" t="shared" si="9" ref="G91:G101">E91-C91</f>
        <v>125657.47999999992</v>
      </c>
      <c r="H91" s="164">
        <f aca="true" t="shared" si="10" ref="H91:H101">F91-D91</f>
        <v>-8961.68</v>
      </c>
    </row>
    <row r="92" spans="1:8" ht="31.5">
      <c r="A92" s="32" t="s">
        <v>871</v>
      </c>
      <c r="B92" s="311" t="s">
        <v>963</v>
      </c>
      <c r="C92" s="51">
        <v>549050.92</v>
      </c>
      <c r="D92" s="51"/>
      <c r="E92" s="51">
        <v>636282</v>
      </c>
      <c r="F92" s="51"/>
      <c r="G92" s="163">
        <f t="shared" si="9"/>
        <v>87231.07999999996</v>
      </c>
      <c r="H92" s="164">
        <f t="shared" si="10"/>
        <v>0</v>
      </c>
    </row>
    <row r="93" spans="1:8" ht="15.75">
      <c r="A93" s="32">
        <f>A91+1</f>
        <v>87</v>
      </c>
      <c r="B93" s="61" t="s">
        <v>527</v>
      </c>
      <c r="C93" s="51"/>
      <c r="D93" s="51"/>
      <c r="E93" s="51"/>
      <c r="F93" s="51"/>
      <c r="G93" s="163">
        <f t="shared" si="9"/>
        <v>0</v>
      </c>
      <c r="H93" s="164">
        <f t="shared" si="10"/>
        <v>0</v>
      </c>
    </row>
    <row r="94" spans="1:8" ht="15.75">
      <c r="A94" s="32">
        <f>A93+1</f>
        <v>88</v>
      </c>
      <c r="B94" s="61" t="s">
        <v>81</v>
      </c>
      <c r="C94" s="51"/>
      <c r="D94" s="51"/>
      <c r="E94" s="51"/>
      <c r="F94" s="51"/>
      <c r="G94" s="163">
        <f t="shared" si="9"/>
        <v>0</v>
      </c>
      <c r="H94" s="164">
        <f t="shared" si="10"/>
        <v>0</v>
      </c>
    </row>
    <row r="95" spans="1:8" ht="15.75">
      <c r="A95" s="32">
        <f>A94+1</f>
        <v>89</v>
      </c>
      <c r="B95" s="61" t="s">
        <v>82</v>
      </c>
      <c r="C95" s="51">
        <v>813598</v>
      </c>
      <c r="D95" s="51"/>
      <c r="E95" s="51">
        <v>662409</v>
      </c>
      <c r="F95" s="51"/>
      <c r="G95" s="163">
        <f t="shared" si="9"/>
        <v>-151189</v>
      </c>
      <c r="H95" s="164">
        <f t="shared" si="10"/>
        <v>0</v>
      </c>
    </row>
    <row r="96" spans="1:8" ht="15.75">
      <c r="A96" s="32">
        <f>A95+1</f>
        <v>90</v>
      </c>
      <c r="B96" s="61" t="s">
        <v>250</v>
      </c>
      <c r="C96" s="51"/>
      <c r="D96" s="51"/>
      <c r="E96" s="51">
        <v>219</v>
      </c>
      <c r="F96" s="51"/>
      <c r="G96" s="163">
        <f t="shared" si="9"/>
        <v>219</v>
      </c>
      <c r="H96" s="164">
        <f t="shared" si="10"/>
        <v>0</v>
      </c>
    </row>
    <row r="97" spans="1:8" ht="15.75">
      <c r="A97" s="32">
        <f>A96+1</f>
        <v>91</v>
      </c>
      <c r="B97" s="61" t="s">
        <v>907</v>
      </c>
      <c r="C97" s="51"/>
      <c r="D97" s="51"/>
      <c r="E97" s="51"/>
      <c r="F97" s="51"/>
      <c r="G97" s="163">
        <f t="shared" si="9"/>
        <v>0</v>
      </c>
      <c r="H97" s="164">
        <f t="shared" si="10"/>
        <v>0</v>
      </c>
    </row>
    <row r="98" spans="1:8" ht="15.75">
      <c r="A98" s="32">
        <f>A97+1</f>
        <v>92</v>
      </c>
      <c r="B98" s="73" t="s">
        <v>964</v>
      </c>
      <c r="C98" s="51">
        <v>9086</v>
      </c>
      <c r="D98" s="51">
        <v>465.97</v>
      </c>
      <c r="E98" s="51">
        <v>2419</v>
      </c>
      <c r="F98" s="51">
        <v>920</v>
      </c>
      <c r="G98" s="163">
        <f t="shared" si="9"/>
        <v>-6667</v>
      </c>
      <c r="H98" s="164">
        <f t="shared" si="10"/>
        <v>454.03</v>
      </c>
    </row>
    <row r="99" spans="1:8" ht="15.75">
      <c r="A99" s="32" t="s">
        <v>258</v>
      </c>
      <c r="B99" s="73" t="s">
        <v>872</v>
      </c>
      <c r="C99" s="51"/>
      <c r="D99" s="51"/>
      <c r="E99" s="51"/>
      <c r="F99" s="51"/>
      <c r="G99" s="163">
        <f t="shared" si="9"/>
        <v>0</v>
      </c>
      <c r="H99" s="164">
        <f t="shared" si="10"/>
        <v>0</v>
      </c>
    </row>
    <row r="100" spans="1:8" ht="15.75">
      <c r="A100" s="32">
        <f>A98+1</f>
        <v>93</v>
      </c>
      <c r="B100" s="73" t="s">
        <v>482</v>
      </c>
      <c r="C100" s="51">
        <v>43.87</v>
      </c>
      <c r="D100" s="51">
        <v>9.51</v>
      </c>
      <c r="E100" s="51">
        <v>16.64</v>
      </c>
      <c r="F100" s="51">
        <v>5043.07</v>
      </c>
      <c r="G100" s="163">
        <f t="shared" si="9"/>
        <v>-27.229999999999997</v>
      </c>
      <c r="H100" s="164">
        <f t="shared" si="10"/>
        <v>5033.5599999999995</v>
      </c>
    </row>
    <row r="101" spans="1:8" ht="32.25" thickBot="1">
      <c r="A101" s="33">
        <f>A100+1</f>
        <v>94</v>
      </c>
      <c r="B101" s="62" t="s">
        <v>379</v>
      </c>
      <c r="C101" s="64">
        <f>C6+C19+C27+C32+C40+C43+C44+C60+C66+C67+C68+SUM(C75:C79)+C89+C98+C100</f>
        <v>10359896.200000001</v>
      </c>
      <c r="D101" s="64">
        <f>D6+D19+D27+D32+D40+D43+D44+D60+D66+D67+D68+SUM(D75:D79)+D89+D98+D100</f>
        <v>136531.14</v>
      </c>
      <c r="E101" s="64">
        <f>E6+E19+E27+E32+E40+E43+E44+E60+E66+E67+E68+SUM(E75:E79)+E89+E98+E100</f>
        <v>10973939.75</v>
      </c>
      <c r="F101" s="64">
        <f>F6+F19+F27+F32+F40+F43+F44+F60+F66+F67+F68+SUM(F75:F79)+F89+F98+F100</f>
        <v>89853.79000000001</v>
      </c>
      <c r="G101" s="64">
        <f t="shared" si="9"/>
        <v>614043.5499999989</v>
      </c>
      <c r="H101" s="152">
        <f t="shared" si="10"/>
        <v>-46677.350000000006</v>
      </c>
    </row>
    <row r="965" ht="15.75">
      <c r="F965" s="1" t="s">
        <v>252</v>
      </c>
    </row>
    <row r="984" ht="15.75">
      <c r="D984" s="1" t="s">
        <v>249</v>
      </c>
    </row>
  </sheetData>
  <sheetProtection/>
  <mergeCells count="7">
    <mergeCell ref="A1:H1"/>
    <mergeCell ref="A2:H2"/>
    <mergeCell ref="A3:A4"/>
    <mergeCell ref="B3:B4"/>
    <mergeCell ref="C3:D3"/>
    <mergeCell ref="E3:F3"/>
    <mergeCell ref="G3:H3"/>
  </mergeCells>
  <printOptions gridLines="1"/>
  <pageMargins left="0.7480314960629921" right="0.7480314960629921" top="0.4330708661417323" bottom="0.3937007874015748" header="0.3937007874015748" footer="0.2362204724409449"/>
  <pageSetup fitToHeight="3" fitToWidth="3" horizontalDpi="600" verticalDpi="600" orientation="landscape" paperSize="9" scale="70" r:id="rId1"/>
  <rowBreaks count="2" manualBreakCount="2">
    <brk id="39" max="7" man="1"/>
    <brk id="74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31"/>
  <sheetViews>
    <sheetView zoomScale="75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0" sqref="B20"/>
    </sheetView>
  </sheetViews>
  <sheetFormatPr defaultColWidth="9.140625" defaultRowHeight="12.75"/>
  <cols>
    <col min="1" max="1" width="5.57421875" style="23" customWidth="1"/>
    <col min="2" max="2" width="56.140625" style="48" customWidth="1"/>
    <col min="3" max="3" width="14.7109375" style="18" customWidth="1"/>
    <col min="4" max="4" width="14.00390625" style="18" customWidth="1"/>
    <col min="5" max="5" width="15.8515625" style="18" customWidth="1"/>
    <col min="6" max="6" width="15.7109375" style="18" customWidth="1"/>
    <col min="7" max="7" width="19.140625" style="18" customWidth="1"/>
    <col min="8" max="8" width="18.7109375" style="18" customWidth="1"/>
    <col min="9" max="9" width="16.28125" style="18" customWidth="1"/>
    <col min="10" max="10" width="17.7109375" style="18" bestFit="1" customWidth="1"/>
    <col min="11" max="16384" width="9.140625" style="18" customWidth="1"/>
  </cols>
  <sheetData>
    <row r="1" spans="1:10" ht="34.5" customHeight="1">
      <c r="A1" s="602" t="s">
        <v>15</v>
      </c>
      <c r="B1" s="603"/>
      <c r="C1" s="603"/>
      <c r="D1" s="603"/>
      <c r="E1" s="603"/>
      <c r="F1" s="603"/>
      <c r="G1" s="603"/>
      <c r="H1" s="603"/>
      <c r="I1" s="603"/>
      <c r="J1" s="604"/>
    </row>
    <row r="2" spans="1:10" ht="35.25" customHeight="1">
      <c r="A2" s="572" t="s">
        <v>885</v>
      </c>
      <c r="B2" s="573"/>
      <c r="C2" s="573"/>
      <c r="D2" s="573"/>
      <c r="E2" s="573"/>
      <c r="F2" s="573"/>
      <c r="G2" s="573"/>
      <c r="H2" s="573"/>
      <c r="I2" s="573"/>
      <c r="J2" s="574"/>
    </row>
    <row r="3" spans="1:10" ht="42.75" customHeight="1">
      <c r="A3" s="606" t="s">
        <v>118</v>
      </c>
      <c r="B3" s="605" t="s">
        <v>168</v>
      </c>
      <c r="C3" s="600" t="s">
        <v>16</v>
      </c>
      <c r="D3" s="600"/>
      <c r="E3" s="600"/>
      <c r="F3" s="600"/>
      <c r="G3" s="600" t="s">
        <v>892</v>
      </c>
      <c r="H3" s="601" t="s">
        <v>504</v>
      </c>
      <c r="I3" s="600" t="s">
        <v>894</v>
      </c>
      <c r="J3" s="607" t="s">
        <v>895</v>
      </c>
    </row>
    <row r="4" spans="1:10" ht="34.5" customHeight="1">
      <c r="A4" s="606"/>
      <c r="B4" s="605"/>
      <c r="C4" s="600" t="s">
        <v>166</v>
      </c>
      <c r="D4" s="13" t="s">
        <v>504</v>
      </c>
      <c r="E4" s="600" t="s">
        <v>167</v>
      </c>
      <c r="F4" s="600" t="s">
        <v>102</v>
      </c>
      <c r="G4" s="600"/>
      <c r="H4" s="601"/>
      <c r="I4" s="600"/>
      <c r="J4" s="607"/>
    </row>
    <row r="5" spans="1:10" s="78" customFormat="1" ht="63">
      <c r="A5" s="606"/>
      <c r="B5" s="605"/>
      <c r="C5" s="600"/>
      <c r="D5" s="13" t="s">
        <v>865</v>
      </c>
      <c r="E5" s="600"/>
      <c r="F5" s="600"/>
      <c r="G5" s="600"/>
      <c r="H5" s="13" t="s">
        <v>893</v>
      </c>
      <c r="I5" s="600"/>
      <c r="J5" s="607"/>
    </row>
    <row r="6" spans="1:10" s="79" customFormat="1" ht="18" customHeight="1">
      <c r="A6" s="144"/>
      <c r="B6" s="66"/>
      <c r="C6" s="15" t="s">
        <v>490</v>
      </c>
      <c r="D6" s="15" t="s">
        <v>491</v>
      </c>
      <c r="E6" s="15" t="s">
        <v>492</v>
      </c>
      <c r="F6" s="15" t="s">
        <v>103</v>
      </c>
      <c r="G6" s="15" t="s">
        <v>493</v>
      </c>
      <c r="H6" s="15" t="s">
        <v>494</v>
      </c>
      <c r="I6" s="15" t="s">
        <v>495</v>
      </c>
      <c r="J6" s="14" t="s">
        <v>104</v>
      </c>
    </row>
    <row r="7" spans="1:10" s="21" customFormat="1" ht="15.75">
      <c r="A7" s="30">
        <v>1</v>
      </c>
      <c r="B7" s="44" t="s">
        <v>487</v>
      </c>
      <c r="C7" s="63">
        <f>SUM(C8:C12)</f>
        <v>152</v>
      </c>
      <c r="D7" s="63">
        <f>SUM(D8:D12)</f>
        <v>152</v>
      </c>
      <c r="E7" s="63">
        <f>SUM(E8:E12)</f>
        <v>16</v>
      </c>
      <c r="F7" s="63">
        <f aca="true" t="shared" si="0" ref="F7:F13">C7+E7</f>
        <v>168</v>
      </c>
      <c r="G7" s="63">
        <f>SUM(G8:G12)</f>
        <v>2135671</v>
      </c>
      <c r="H7" s="63">
        <f>SUM(H8:H12)</f>
        <v>2083571</v>
      </c>
      <c r="I7" s="63">
        <f>SUM(I8:I12)</f>
        <v>306240</v>
      </c>
      <c r="J7" s="149">
        <f aca="true" t="shared" si="1" ref="J7:J13">G7+I7</f>
        <v>2441911</v>
      </c>
    </row>
    <row r="8" spans="1:10" ht="15.75">
      <c r="A8" s="30">
        <v>2</v>
      </c>
      <c r="B8" s="26" t="s">
        <v>169</v>
      </c>
      <c r="C8" s="170">
        <v>22</v>
      </c>
      <c r="D8" s="170">
        <v>22</v>
      </c>
      <c r="E8" s="170">
        <v>2</v>
      </c>
      <c r="F8" s="63">
        <f t="shared" si="0"/>
        <v>24</v>
      </c>
      <c r="G8" s="170">
        <v>411858</v>
      </c>
      <c r="H8" s="170">
        <v>402946</v>
      </c>
      <c r="I8" s="170">
        <v>49909</v>
      </c>
      <c r="J8" s="149">
        <f t="shared" si="1"/>
        <v>461767</v>
      </c>
    </row>
    <row r="9" spans="1:10" ht="15.75">
      <c r="A9" s="30">
        <v>3</v>
      </c>
      <c r="B9" s="26" t="s">
        <v>170</v>
      </c>
      <c r="C9" s="170">
        <v>28</v>
      </c>
      <c r="D9" s="170">
        <v>28</v>
      </c>
      <c r="E9" s="170">
        <v>4</v>
      </c>
      <c r="F9" s="63">
        <f t="shared" si="0"/>
        <v>32</v>
      </c>
      <c r="G9" s="170">
        <v>467460</v>
      </c>
      <c r="H9" s="170">
        <v>452428</v>
      </c>
      <c r="I9" s="170">
        <v>76603</v>
      </c>
      <c r="J9" s="149">
        <f t="shared" si="1"/>
        <v>544063</v>
      </c>
    </row>
    <row r="10" spans="1:10" ht="31.5">
      <c r="A10" s="30">
        <v>4</v>
      </c>
      <c r="B10" s="26" t="s">
        <v>171</v>
      </c>
      <c r="C10" s="170">
        <v>98</v>
      </c>
      <c r="D10" s="170">
        <v>98</v>
      </c>
      <c r="E10" s="170">
        <v>10</v>
      </c>
      <c r="F10" s="63">
        <f t="shared" si="0"/>
        <v>108</v>
      </c>
      <c r="G10" s="170">
        <v>1210839</v>
      </c>
      <c r="H10" s="170">
        <v>1184488</v>
      </c>
      <c r="I10" s="170">
        <v>174145</v>
      </c>
      <c r="J10" s="149">
        <f t="shared" si="1"/>
        <v>1384984</v>
      </c>
    </row>
    <row r="11" spans="1:10" ht="15.75">
      <c r="A11" s="30">
        <v>5</v>
      </c>
      <c r="B11" s="26" t="s">
        <v>172</v>
      </c>
      <c r="C11" s="170">
        <v>4</v>
      </c>
      <c r="D11" s="170">
        <v>4</v>
      </c>
      <c r="E11" s="170">
        <v>0</v>
      </c>
      <c r="F11" s="63">
        <f t="shared" si="0"/>
        <v>4</v>
      </c>
      <c r="G11" s="170">
        <v>43502</v>
      </c>
      <c r="H11" s="170">
        <v>41697</v>
      </c>
      <c r="I11" s="170">
        <v>5153</v>
      </c>
      <c r="J11" s="149">
        <f t="shared" si="1"/>
        <v>48655</v>
      </c>
    </row>
    <row r="12" spans="1:10" ht="15.75">
      <c r="A12" s="30">
        <v>6</v>
      </c>
      <c r="B12" s="26" t="s">
        <v>173</v>
      </c>
      <c r="C12" s="170">
        <v>0</v>
      </c>
      <c r="D12" s="170">
        <v>0</v>
      </c>
      <c r="E12" s="170">
        <v>0</v>
      </c>
      <c r="F12" s="63">
        <f t="shared" si="0"/>
        <v>0</v>
      </c>
      <c r="G12" s="170">
        <v>2012</v>
      </c>
      <c r="H12" s="170">
        <v>2012</v>
      </c>
      <c r="I12" s="170">
        <v>430</v>
      </c>
      <c r="J12" s="149">
        <f t="shared" si="1"/>
        <v>2442</v>
      </c>
    </row>
    <row r="13" spans="1:10" ht="15.75">
      <c r="A13" s="30">
        <v>7</v>
      </c>
      <c r="B13" s="44" t="s">
        <v>30</v>
      </c>
      <c r="C13" s="170">
        <v>32</v>
      </c>
      <c r="D13" s="170">
        <v>32</v>
      </c>
      <c r="E13" s="170">
        <v>4</v>
      </c>
      <c r="F13" s="63">
        <f t="shared" si="0"/>
        <v>36</v>
      </c>
      <c r="G13" s="170">
        <v>248247</v>
      </c>
      <c r="H13" s="170">
        <v>245720</v>
      </c>
      <c r="I13" s="170">
        <v>37031</v>
      </c>
      <c r="J13" s="149">
        <f t="shared" si="1"/>
        <v>285278</v>
      </c>
    </row>
    <row r="14" spans="1:10" ht="15.75">
      <c r="A14" s="30"/>
      <c r="B14" s="26" t="s">
        <v>504</v>
      </c>
      <c r="C14" s="171"/>
      <c r="D14" s="171"/>
      <c r="E14" s="171"/>
      <c r="F14" s="172"/>
      <c r="G14" s="171"/>
      <c r="H14" s="171"/>
      <c r="I14" s="171"/>
      <c r="J14" s="173"/>
    </row>
    <row r="15" spans="1:10" ht="15.75">
      <c r="A15" s="30">
        <v>8</v>
      </c>
      <c r="B15" s="26" t="s">
        <v>34</v>
      </c>
      <c r="C15" s="170">
        <v>8</v>
      </c>
      <c r="D15" s="170">
        <v>8</v>
      </c>
      <c r="E15" s="170">
        <v>3</v>
      </c>
      <c r="F15" s="63">
        <f aca="true" t="shared" si="2" ref="F15:F21">C15+E15</f>
        <v>11</v>
      </c>
      <c r="G15" s="170">
        <v>75181</v>
      </c>
      <c r="H15" s="170">
        <v>72939</v>
      </c>
      <c r="I15" s="170">
        <v>20702</v>
      </c>
      <c r="J15" s="149">
        <f aca="true" t="shared" si="3" ref="J15:J21">G15+I15</f>
        <v>95883</v>
      </c>
    </row>
    <row r="16" spans="1:10" ht="15.75">
      <c r="A16" s="30">
        <v>9</v>
      </c>
      <c r="B16" s="44" t="s">
        <v>488</v>
      </c>
      <c r="C16" s="63">
        <f>SUM(C17:C19)</f>
        <v>64.019</v>
      </c>
      <c r="D16" s="63">
        <f>SUM(D17:D19)</f>
        <v>61.696</v>
      </c>
      <c r="E16" s="63">
        <f>SUM(E17:E19)</f>
        <v>2.284</v>
      </c>
      <c r="F16" s="63">
        <f t="shared" si="2"/>
        <v>66.30300000000001</v>
      </c>
      <c r="G16" s="63">
        <f>SUM(G17:G19)</f>
        <v>765694</v>
      </c>
      <c r="H16" s="63">
        <f>SUM(H17:H19)</f>
        <v>727185</v>
      </c>
      <c r="I16" s="63">
        <f>SUM(I17:I19)</f>
        <v>56375</v>
      </c>
      <c r="J16" s="149">
        <f t="shared" si="3"/>
        <v>822069</v>
      </c>
    </row>
    <row r="17" spans="1:10" ht="15.75">
      <c r="A17" s="30">
        <v>10</v>
      </c>
      <c r="B17" s="26" t="s">
        <v>174</v>
      </c>
      <c r="C17" s="169">
        <v>43.595</v>
      </c>
      <c r="D17" s="169">
        <v>41.272</v>
      </c>
      <c r="E17" s="169">
        <v>0.618</v>
      </c>
      <c r="F17" s="63">
        <f t="shared" si="2"/>
        <v>44.213</v>
      </c>
      <c r="G17" s="169">
        <v>471943</v>
      </c>
      <c r="H17" s="169">
        <v>433434</v>
      </c>
      <c r="I17" s="169">
        <v>12674</v>
      </c>
      <c r="J17" s="149">
        <f t="shared" si="3"/>
        <v>484617</v>
      </c>
    </row>
    <row r="18" spans="1:10" ht="15.75">
      <c r="A18" s="30">
        <v>11</v>
      </c>
      <c r="B18" s="26" t="s">
        <v>105</v>
      </c>
      <c r="C18" s="169">
        <v>20.424</v>
      </c>
      <c r="D18" s="169">
        <v>20.424</v>
      </c>
      <c r="E18" s="169">
        <v>1.666</v>
      </c>
      <c r="F18" s="63">
        <f t="shared" si="2"/>
        <v>22.09</v>
      </c>
      <c r="G18" s="169">
        <v>293751</v>
      </c>
      <c r="H18" s="169">
        <v>293751</v>
      </c>
      <c r="I18" s="169">
        <v>43701</v>
      </c>
      <c r="J18" s="149">
        <f t="shared" si="3"/>
        <v>337452</v>
      </c>
    </row>
    <row r="19" spans="1:10" ht="15.75">
      <c r="A19" s="30">
        <v>12</v>
      </c>
      <c r="B19" s="26" t="s">
        <v>84</v>
      </c>
      <c r="C19" s="169">
        <v>0</v>
      </c>
      <c r="D19" s="169">
        <v>0</v>
      </c>
      <c r="E19" s="169">
        <v>0</v>
      </c>
      <c r="F19" s="63">
        <f t="shared" si="2"/>
        <v>0</v>
      </c>
      <c r="G19" s="169">
        <v>0</v>
      </c>
      <c r="H19" s="169">
        <v>0</v>
      </c>
      <c r="I19" s="169">
        <v>0</v>
      </c>
      <c r="J19" s="149">
        <f t="shared" si="3"/>
        <v>0</v>
      </c>
    </row>
    <row r="20" spans="1:10" ht="15.75">
      <c r="A20" s="30">
        <v>13</v>
      </c>
      <c r="B20" s="44" t="s">
        <v>485</v>
      </c>
      <c r="C20" s="169">
        <v>13.4</v>
      </c>
      <c r="D20" s="169">
        <v>13.4</v>
      </c>
      <c r="E20" s="169">
        <v>1.714</v>
      </c>
      <c r="F20" s="63">
        <f t="shared" si="2"/>
        <v>15.114</v>
      </c>
      <c r="G20" s="169">
        <v>160026</v>
      </c>
      <c r="H20" s="169">
        <v>141504</v>
      </c>
      <c r="I20" s="169">
        <v>24875</v>
      </c>
      <c r="J20" s="149">
        <f t="shared" si="3"/>
        <v>184901</v>
      </c>
    </row>
    <row r="21" spans="1:10" ht="31.5">
      <c r="A21" s="30">
        <v>14</v>
      </c>
      <c r="B21" s="44" t="s">
        <v>31</v>
      </c>
      <c r="C21" s="169">
        <v>46.842</v>
      </c>
      <c r="D21" s="169">
        <v>46.842</v>
      </c>
      <c r="E21" s="169">
        <v>0</v>
      </c>
      <c r="F21" s="63">
        <f t="shared" si="2"/>
        <v>46.842</v>
      </c>
      <c r="G21" s="169">
        <v>279653</v>
      </c>
      <c r="H21" s="169">
        <v>279653</v>
      </c>
      <c r="I21" s="169">
        <v>700</v>
      </c>
      <c r="J21" s="149">
        <f t="shared" si="3"/>
        <v>280353</v>
      </c>
    </row>
    <row r="22" spans="1:10" ht="47.25">
      <c r="A22" s="30">
        <v>15</v>
      </c>
      <c r="B22" s="44" t="s">
        <v>461</v>
      </c>
      <c r="C22" s="63">
        <f>SUM(C23:C26)</f>
        <v>0</v>
      </c>
      <c r="D22" s="63">
        <f>SUM(D23:D26)</f>
        <v>0</v>
      </c>
      <c r="E22" s="63">
        <f>SUM(E23:E26)</f>
        <v>0</v>
      </c>
      <c r="F22" s="63">
        <f>SUM(F27:F27)</f>
        <v>0</v>
      </c>
      <c r="G22" s="63">
        <f>SUM(G23:G26)</f>
        <v>0</v>
      </c>
      <c r="H22" s="63">
        <f>SUM(H23:H26)</f>
        <v>0</v>
      </c>
      <c r="I22" s="63">
        <f>SUM(I23:I26)</f>
        <v>0</v>
      </c>
      <c r="J22" s="149">
        <f>SUM(J23:J26)</f>
        <v>0</v>
      </c>
    </row>
    <row r="23" spans="1:10" ht="15.75">
      <c r="A23" s="30" t="s">
        <v>486</v>
      </c>
      <c r="B23" s="45"/>
      <c r="C23" s="170"/>
      <c r="D23" s="170"/>
      <c r="E23" s="170"/>
      <c r="F23" s="63">
        <f aca="true" t="shared" si="4" ref="F23:F29">C23+E23</f>
        <v>0</v>
      </c>
      <c r="G23" s="170"/>
      <c r="H23" s="170"/>
      <c r="I23" s="170"/>
      <c r="J23" s="149">
        <f>G23+I23</f>
        <v>0</v>
      </c>
    </row>
    <row r="24" spans="1:10" ht="15.75">
      <c r="A24" s="30" t="s">
        <v>263</v>
      </c>
      <c r="B24" s="45"/>
      <c r="C24" s="170"/>
      <c r="D24" s="170"/>
      <c r="E24" s="170"/>
      <c r="F24" s="63">
        <f t="shared" si="4"/>
        <v>0</v>
      </c>
      <c r="G24" s="170"/>
      <c r="H24" s="170"/>
      <c r="I24" s="170"/>
      <c r="J24" s="149">
        <f>G24+I24</f>
        <v>0</v>
      </c>
    </row>
    <row r="25" spans="1:10" ht="15.75">
      <c r="A25" s="30" t="s">
        <v>264</v>
      </c>
      <c r="B25" s="45"/>
      <c r="C25" s="170"/>
      <c r="D25" s="170"/>
      <c r="E25" s="170"/>
      <c r="F25" s="63">
        <f t="shared" si="4"/>
        <v>0</v>
      </c>
      <c r="G25" s="170"/>
      <c r="H25" s="170"/>
      <c r="I25" s="170"/>
      <c r="J25" s="149">
        <f>G25+I25</f>
        <v>0</v>
      </c>
    </row>
    <row r="26" spans="1:10" ht="16.5" customHeight="1">
      <c r="A26" s="30" t="s">
        <v>265</v>
      </c>
      <c r="B26" s="45"/>
      <c r="C26" s="170"/>
      <c r="D26" s="170"/>
      <c r="E26" s="170"/>
      <c r="F26" s="63">
        <f t="shared" si="4"/>
        <v>0</v>
      </c>
      <c r="G26" s="170"/>
      <c r="H26" s="170"/>
      <c r="I26" s="170"/>
      <c r="J26" s="149">
        <f>G26+I26</f>
        <v>0</v>
      </c>
    </row>
    <row r="27" spans="1:10" ht="15.75">
      <c r="A27" s="30"/>
      <c r="B27" s="26"/>
      <c r="C27" s="171"/>
      <c r="D27" s="171"/>
      <c r="E27" s="171"/>
      <c r="F27" s="172">
        <f t="shared" si="4"/>
        <v>0</v>
      </c>
      <c r="G27" s="171"/>
      <c r="H27" s="171"/>
      <c r="I27" s="171"/>
      <c r="J27" s="173"/>
    </row>
    <row r="28" spans="1:10" ht="15.75">
      <c r="A28" s="30">
        <v>16</v>
      </c>
      <c r="B28" s="44" t="s">
        <v>32</v>
      </c>
      <c r="C28" s="170">
        <v>4</v>
      </c>
      <c r="D28" s="170">
        <v>4</v>
      </c>
      <c r="E28" s="170">
        <v>9</v>
      </c>
      <c r="F28" s="63">
        <f t="shared" si="4"/>
        <v>13</v>
      </c>
      <c r="G28" s="170">
        <v>29456</v>
      </c>
      <c r="H28" s="170">
        <v>29456</v>
      </c>
      <c r="I28" s="170">
        <v>53906</v>
      </c>
      <c r="J28" s="149">
        <f>G28+I28</f>
        <v>83362</v>
      </c>
    </row>
    <row r="29" spans="1:10" ht="15.75">
      <c r="A29" s="30">
        <v>17</v>
      </c>
      <c r="B29" s="44" t="s">
        <v>33</v>
      </c>
      <c r="C29" s="170">
        <v>0</v>
      </c>
      <c r="D29" s="170">
        <v>0</v>
      </c>
      <c r="E29" s="170">
        <v>6</v>
      </c>
      <c r="F29" s="63">
        <f t="shared" si="4"/>
        <v>6</v>
      </c>
      <c r="G29" s="170">
        <v>585</v>
      </c>
      <c r="H29" s="170">
        <v>585</v>
      </c>
      <c r="I29" s="170">
        <v>37983</v>
      </c>
      <c r="J29" s="149">
        <f>G29+I29</f>
        <v>38568</v>
      </c>
    </row>
    <row r="30" spans="1:10" ht="16.5" thickBot="1">
      <c r="A30" s="31">
        <v>18</v>
      </c>
      <c r="B30" s="46" t="s">
        <v>462</v>
      </c>
      <c r="C30" s="64">
        <f aca="true" t="shared" si="5" ref="C30:J30">C7+C13+C16+C20+C21+C28+C29</f>
        <v>312.26099999999997</v>
      </c>
      <c r="D30" s="64">
        <f t="shared" si="5"/>
        <v>309.938</v>
      </c>
      <c r="E30" s="64">
        <f t="shared" si="5"/>
        <v>38.998</v>
      </c>
      <c r="F30" s="64">
        <f t="shared" si="5"/>
        <v>351.25899999999996</v>
      </c>
      <c r="G30" s="64">
        <f t="shared" si="5"/>
        <v>3619332</v>
      </c>
      <c r="H30" s="64">
        <f t="shared" si="5"/>
        <v>3507674</v>
      </c>
      <c r="I30" s="64">
        <f t="shared" si="5"/>
        <v>517110</v>
      </c>
      <c r="J30" s="152">
        <f t="shared" si="5"/>
        <v>4136442</v>
      </c>
    </row>
    <row r="31" spans="1:10" ht="15.75">
      <c r="A31" s="17"/>
      <c r="B31" s="17"/>
      <c r="C31" s="20"/>
      <c r="D31" s="17"/>
      <c r="E31" s="17"/>
      <c r="F31" s="20"/>
      <c r="G31" s="20"/>
      <c r="H31" s="20"/>
      <c r="I31" s="20"/>
      <c r="J31" s="519"/>
    </row>
  </sheetData>
  <sheetProtection/>
  <mergeCells count="12">
    <mergeCell ref="A3:A5"/>
    <mergeCell ref="J3:J5"/>
    <mergeCell ref="C3:F3"/>
    <mergeCell ref="H3:H4"/>
    <mergeCell ref="A1:J1"/>
    <mergeCell ref="A2:J2"/>
    <mergeCell ref="G3:G5"/>
    <mergeCell ref="I3:I5"/>
    <mergeCell ref="C4:C5"/>
    <mergeCell ref="E4:E5"/>
    <mergeCell ref="F4:F5"/>
    <mergeCell ref="B3:B5"/>
  </mergeCells>
  <printOptions gridLines="1"/>
  <pageMargins left="0.47" right="0.31" top="0.75" bottom="0.41" header="0.5118110236220472" footer="0.28"/>
  <pageSetup fitToHeight="1" fitToWidth="1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G18"/>
  <sheetViews>
    <sheetView zoomScale="75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0" sqref="B10"/>
    </sheetView>
  </sheetViews>
  <sheetFormatPr defaultColWidth="9.140625" defaultRowHeight="12.75"/>
  <cols>
    <col min="1" max="1" width="9.140625" style="196" customWidth="1"/>
    <col min="2" max="2" width="70.421875" style="196" customWidth="1"/>
    <col min="3" max="3" width="23.140625" style="196" customWidth="1"/>
    <col min="4" max="4" width="23.8515625" style="196" customWidth="1"/>
    <col min="5" max="5" width="24.7109375" style="196" bestFit="1" customWidth="1"/>
    <col min="6" max="6" width="24.421875" style="196" customWidth="1"/>
    <col min="7" max="7" width="24.00390625" style="196" customWidth="1"/>
    <col min="8" max="16384" width="9.140625" style="196" customWidth="1"/>
  </cols>
  <sheetData>
    <row r="1" spans="1:6" ht="48" customHeight="1" thickBot="1">
      <c r="A1" s="614" t="s">
        <v>930</v>
      </c>
      <c r="B1" s="614"/>
      <c r="C1" s="614"/>
      <c r="D1" s="614"/>
      <c r="E1" s="614"/>
      <c r="F1" s="614"/>
    </row>
    <row r="2" spans="1:7" ht="44.25" customHeight="1" thickBot="1">
      <c r="A2" s="611" t="s">
        <v>960</v>
      </c>
      <c r="B2" s="612"/>
      <c r="C2" s="612"/>
      <c r="D2" s="612"/>
      <c r="E2" s="612"/>
      <c r="F2" s="612"/>
      <c r="G2" s="613"/>
    </row>
    <row r="3" spans="1:7" ht="48.75" customHeight="1">
      <c r="A3" s="615" t="s">
        <v>118</v>
      </c>
      <c r="B3" s="618" t="s">
        <v>467</v>
      </c>
      <c r="C3" s="621" t="s">
        <v>344</v>
      </c>
      <c r="D3" s="622"/>
      <c r="E3" s="625" t="s">
        <v>18</v>
      </c>
      <c r="F3" s="625" t="s">
        <v>19</v>
      </c>
      <c r="G3" s="608" t="s">
        <v>515</v>
      </c>
    </row>
    <row r="4" spans="1:7" ht="24" customHeight="1">
      <c r="A4" s="616"/>
      <c r="B4" s="619"/>
      <c r="C4" s="623" t="s">
        <v>481</v>
      </c>
      <c r="D4" s="624"/>
      <c r="E4" s="626"/>
      <c r="F4" s="626"/>
      <c r="G4" s="609"/>
    </row>
    <row r="5" spans="1:7" ht="32.25" thickBot="1">
      <c r="A5" s="617"/>
      <c r="B5" s="620"/>
      <c r="C5" s="501" t="s">
        <v>866</v>
      </c>
      <c r="D5" s="502" t="s">
        <v>908</v>
      </c>
      <c r="E5" s="627"/>
      <c r="F5" s="627"/>
      <c r="G5" s="610"/>
    </row>
    <row r="6" spans="1:7" ht="26.25" customHeight="1">
      <c r="A6" s="503"/>
      <c r="B6" s="504"/>
      <c r="C6" s="505" t="s">
        <v>490</v>
      </c>
      <c r="D6" s="505" t="s">
        <v>491</v>
      </c>
      <c r="E6" s="505" t="s">
        <v>492</v>
      </c>
      <c r="F6" s="506" t="s">
        <v>498</v>
      </c>
      <c r="G6" s="507" t="s">
        <v>909</v>
      </c>
    </row>
    <row r="7" spans="1:7" ht="21.75" customHeight="1">
      <c r="A7" s="508">
        <v>1</v>
      </c>
      <c r="B7" s="509" t="s">
        <v>959</v>
      </c>
      <c r="C7" s="552">
        <f>C8+C11</f>
        <v>260772.16</v>
      </c>
      <c r="D7" s="552">
        <f>D8+D11</f>
        <v>0</v>
      </c>
      <c r="E7" s="552">
        <f>E8+E11</f>
        <v>104940</v>
      </c>
      <c r="F7" s="552">
        <f>F8+F11</f>
        <v>27059.97</v>
      </c>
      <c r="G7" s="558">
        <f>SUM(C7:F7)</f>
        <v>392772.13</v>
      </c>
    </row>
    <row r="8" spans="1:7" ht="57" customHeight="1">
      <c r="A8" s="508">
        <v>2</v>
      </c>
      <c r="B8" s="510" t="s">
        <v>20</v>
      </c>
      <c r="C8" s="552">
        <f>C9</f>
        <v>50153.16</v>
      </c>
      <c r="D8" s="552">
        <f>D10</f>
        <v>0</v>
      </c>
      <c r="E8" s="552">
        <f>SUM(E9:E10)</f>
        <v>104940</v>
      </c>
      <c r="F8" s="552">
        <f>SUM(F9:F10)</f>
        <v>27059.97</v>
      </c>
      <c r="G8" s="558">
        <f>SUM(C8:F8)</f>
        <v>182153.13</v>
      </c>
    </row>
    <row r="9" spans="1:7" ht="51.75" customHeight="1">
      <c r="A9" s="508">
        <v>3</v>
      </c>
      <c r="B9" s="511" t="s">
        <v>516</v>
      </c>
      <c r="C9" s="553">
        <v>50153.16</v>
      </c>
      <c r="D9" s="554" t="s">
        <v>454</v>
      </c>
      <c r="E9" s="553">
        <v>104940</v>
      </c>
      <c r="F9" s="557">
        <v>27059.97</v>
      </c>
      <c r="G9" s="558">
        <f>SUM(C9:F9)</f>
        <v>182153.13</v>
      </c>
    </row>
    <row r="10" spans="1:7" ht="31.5">
      <c r="A10" s="508">
        <v>4</v>
      </c>
      <c r="B10" s="510" t="s">
        <v>517</v>
      </c>
      <c r="C10" s="554" t="s">
        <v>454</v>
      </c>
      <c r="D10" s="553"/>
      <c r="E10" s="553"/>
      <c r="F10" s="557"/>
      <c r="G10" s="558">
        <f>SUM(C10:F10)</f>
        <v>0</v>
      </c>
    </row>
    <row r="11" spans="1:7" ht="51" customHeight="1">
      <c r="A11" s="508">
        <v>5</v>
      </c>
      <c r="B11" s="510" t="s">
        <v>21</v>
      </c>
      <c r="C11" s="552">
        <f>C12</f>
        <v>210619</v>
      </c>
      <c r="D11" s="552">
        <f>D13</f>
        <v>0</v>
      </c>
      <c r="E11" s="552">
        <f>SUM(E12:E13)</f>
        <v>0</v>
      </c>
      <c r="F11" s="552">
        <f>SUM(F12:F13)</f>
        <v>0</v>
      </c>
      <c r="G11" s="558">
        <f>SUM(C11:E11)</f>
        <v>210619</v>
      </c>
    </row>
    <row r="12" spans="1:7" ht="47.25" customHeight="1">
      <c r="A12" s="508">
        <v>6</v>
      </c>
      <c r="B12" s="511" t="s">
        <v>518</v>
      </c>
      <c r="C12" s="555">
        <v>210619</v>
      </c>
      <c r="D12" s="554" t="s">
        <v>454</v>
      </c>
      <c r="E12" s="553"/>
      <c r="F12" s="553"/>
      <c r="G12" s="558">
        <f aca="true" t="shared" si="0" ref="G12:G17">SUM(C12:F12)</f>
        <v>210619</v>
      </c>
    </row>
    <row r="13" spans="1:7" s="421" customFormat="1" ht="31.5">
      <c r="A13" s="508">
        <v>7</v>
      </c>
      <c r="B13" s="510" t="s">
        <v>519</v>
      </c>
      <c r="C13" s="554" t="s">
        <v>454</v>
      </c>
      <c r="D13" s="553"/>
      <c r="E13" s="553"/>
      <c r="F13" s="553"/>
      <c r="G13" s="558">
        <f t="shared" si="0"/>
        <v>0</v>
      </c>
    </row>
    <row r="14" spans="1:7" ht="49.5" customHeight="1">
      <c r="A14" s="508">
        <v>8</v>
      </c>
      <c r="B14" s="512" t="s">
        <v>17</v>
      </c>
      <c r="C14" s="553">
        <v>104656.01</v>
      </c>
      <c r="D14" s="554" t="s">
        <v>454</v>
      </c>
      <c r="E14" s="554" t="s">
        <v>454</v>
      </c>
      <c r="F14" s="554" t="s">
        <v>454</v>
      </c>
      <c r="G14" s="558">
        <f t="shared" si="0"/>
        <v>104656.01</v>
      </c>
    </row>
    <row r="15" spans="1:7" ht="31.5">
      <c r="A15" s="508">
        <v>9</v>
      </c>
      <c r="B15" s="511" t="s">
        <v>956</v>
      </c>
      <c r="C15" s="553">
        <v>227164</v>
      </c>
      <c r="D15" s="553">
        <v>100579</v>
      </c>
      <c r="E15" s="554" t="s">
        <v>454</v>
      </c>
      <c r="F15" s="554" t="s">
        <v>454</v>
      </c>
      <c r="G15" s="558">
        <f t="shared" si="0"/>
        <v>327743</v>
      </c>
    </row>
    <row r="16" spans="1:7" ht="39" customHeight="1">
      <c r="A16" s="508">
        <v>10</v>
      </c>
      <c r="B16" s="511" t="s">
        <v>957</v>
      </c>
      <c r="C16" s="556">
        <f>C14+C15-C7</f>
        <v>71047.85</v>
      </c>
      <c r="D16" s="554" t="s">
        <v>454</v>
      </c>
      <c r="E16" s="554" t="s">
        <v>454</v>
      </c>
      <c r="F16" s="554" t="s">
        <v>454</v>
      </c>
      <c r="G16" s="558">
        <f t="shared" si="0"/>
        <v>71047.85</v>
      </c>
    </row>
    <row r="17" spans="1:7" ht="21" customHeight="1">
      <c r="A17" s="508">
        <v>11</v>
      </c>
      <c r="B17" s="559" t="s">
        <v>958</v>
      </c>
      <c r="C17" s="553">
        <v>472</v>
      </c>
      <c r="D17" s="554" t="s">
        <v>454</v>
      </c>
      <c r="E17" s="553">
        <v>212</v>
      </c>
      <c r="F17" s="557">
        <v>56</v>
      </c>
      <c r="G17" s="558">
        <f t="shared" si="0"/>
        <v>740</v>
      </c>
    </row>
    <row r="18" spans="1:7" ht="21" customHeight="1" thickBot="1">
      <c r="A18" s="513">
        <v>12</v>
      </c>
      <c r="B18" s="514" t="s">
        <v>268</v>
      </c>
      <c r="C18" s="515">
        <f>IF(C17=0,0,+(C7+D7)/C17)</f>
        <v>552.4833898305085</v>
      </c>
      <c r="D18" s="522" t="s">
        <v>454</v>
      </c>
      <c r="E18" s="515">
        <f>IF(E17=0,0,+E7/E17)</f>
        <v>495</v>
      </c>
      <c r="F18" s="515">
        <f>IF(F17=0,0,+F7/F17)</f>
        <v>483.21375</v>
      </c>
      <c r="G18" s="516">
        <f>IF(G17=0,0,+G7/G17)</f>
        <v>530.7731486486487</v>
      </c>
    </row>
  </sheetData>
  <sheetProtection/>
  <mergeCells count="9">
    <mergeCell ref="G3:G5"/>
    <mergeCell ref="A2:G2"/>
    <mergeCell ref="A1:F1"/>
    <mergeCell ref="A3:A5"/>
    <mergeCell ref="B3:B5"/>
    <mergeCell ref="C3:D3"/>
    <mergeCell ref="C4:D4"/>
    <mergeCell ref="E3:E5"/>
    <mergeCell ref="F3:F5"/>
  </mergeCells>
  <printOptions/>
  <pageMargins left="0.45" right="0.33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Tabuľky k výročnej správe o hospodárení VVš 2004</dc:title>
  <dc:subject/>
  <dc:creator>Viest</dc:creator>
  <cp:keywords/>
  <dc:description/>
  <cp:lastModifiedBy>Mária Šedivá</cp:lastModifiedBy>
  <cp:lastPrinted>2014-05-13T13:56:07Z</cp:lastPrinted>
  <dcterms:created xsi:type="dcterms:W3CDTF">2002-06-05T18:53:25Z</dcterms:created>
  <dcterms:modified xsi:type="dcterms:W3CDTF">2014-05-30T13:37:02Z</dcterms:modified>
  <cp:category/>
  <cp:version/>
  <cp:contentType/>
  <cp:contentStatus/>
</cp:coreProperties>
</file>